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Guide" sheetId="1" state="visible" r:id="rId3"/>
    <sheet name="Checklist" sheetId="2" state="visible" r:id="rId4"/>
    <sheet name="Summary" sheetId="3" state="visible" r:id="rId5"/>
    <sheet name="Lists" sheetId="4" state="visible" r:id="rId6"/>
  </sheets>
  <definedNames>
    <definedName function="false" hidden="false" localSheetId="1" name="_xlnm.Print_Titles" vbProcedure="false">Checklist!$8:$8</definedName>
    <definedName function="false" hidden="true" localSheetId="1" name="_xlnm._FilterDatabase" vbProcedure="false">Checklist!$A$8:$K$45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<sst xmlns="http://schemas.openxmlformats.org/spreadsheetml/2006/main" count="320" uniqueCount="223">
  <si>
    <t xml:space="preserve">Data Observability Checklist</t>
  </si>
  <si>
    <t xml:space="preserve">Version 1.0  ·  FREE resource  ·  Published by dataintelligenceinsights.com</t>
  </si>
  <si>
    <t xml:space="preserve">WHAT IT IS</t>
  </si>
  <si>
    <t xml:space="preserve">A practitioner checklist of 37 data-observability controls across seven areas: freshness, volume, schema, distribution and validity, lineage, alerting and incident response, and ownership and service levels. It records which controls are in place for a defined scope and summarises coverage and essential gaps.</t>
  </si>
  <si>
    <t xml:space="preserve">WHO IT IS FOR</t>
  </si>
  <si>
    <t xml:space="preserve">Data engineers and platform teams who need to check whether their pipelines would detect — and respond to — stale, missing, duplicated, malformed or unexpectedly changed data before consumers are affected.</t>
  </si>
  <si>
    <t xml:space="preserve">HOW TO USE IT</t>
  </si>
  <si>
    <t xml:space="preserve">1. On the Checklist sheet, define the scope you are assessing (for example 'Tier-1 finance pipelines' or a single data product), who assessed it and when. Assess one scope per copy of the workbook.</t>
  </si>
  <si>
    <t xml:space="preserve">2. For each control, select a Status and record where it applies, the owner and notes. Use the 'How to verify' column to decide — record a control as Implemented only when that evidence exists.</t>
  </si>
  <si>
    <t xml:space="preserve">3. Review the Summary sheet for coverage by area and the list of essential gaps, and use it to agree the next controls to implement.</t>
  </si>
  <si>
    <t xml:space="preserve">WHAT YOU PROVIDE</t>
  </si>
  <si>
    <t xml:space="preserve">A Status for every control (Implemented, Partial, Not implemented or N/A), plus optional scope, owner and notes. Priorities are pre-set and may be changed.</t>
  </si>
  <si>
    <t xml:space="preserve">PRIORITY BASIS</t>
  </si>
  <si>
    <t xml:space="preserve">Essential: absence of the control allows a common failure mode (stale, missing, duplicated, malformed or unannounced structural change) to reach consumers undetected, or prevents an effective response. Recommended: improves detection depth, response speed or sustainability once the essentials are in place.</t>
  </si>
  <si>
    <t xml:space="preserve">WHAT THE OUTPUTS MEAN</t>
  </si>
  <si>
    <t xml:space="preserve">Coverage score = (Implemented + 0.5 × Partial) ÷ assessed controls, excluding N/A. Partial is counted as half by convention, to reflect a control that exists but does not yet cover the full scope; it is not a measured value.</t>
  </si>
  <si>
    <t xml:space="preserve">Controls with no Status are reported as Not assessed and are excluded from the score, which is therefore labelled Coverage of assessed. If any applicable control is unassessed, the Area status reads Incomplete — read the score together with that status, never on its own.</t>
  </si>
  <si>
    <t xml:space="preserve">Essential gaps = Essential controls marked Not implemented or Partial.</t>
  </si>
  <si>
    <t xml:space="preserve">WORKED EXAMPLE</t>
  </si>
  <si>
    <t xml:space="preserve">[EXAMPLE]  OB-07 'Empty (zero-row) loads are detected and alerted' — Status: Partial · Applies to: orders and payments pipelines only · Owner: Platform Data Engineering · Notes: 'Rule live for 2 of 5 Tier-1 loads; remaining loads by end of quarter.' (Fictional illustration; the Checklist itself ships blank.)</t>
  </si>
  <si>
    <t xml:space="preserve">WORKBOOK MAP</t>
  </si>
  <si>
    <t xml:space="preserve">Checklist</t>
  </si>
  <si>
    <t xml:space="preserve">Assessment scope, the controls and your status for each, with an automatic gap flag.</t>
  </si>
  <si>
    <t xml:space="preserve">Summary</t>
  </si>
  <si>
    <t xml:space="preserve">Coverage by area, overall status, and the list of essential gaps.</t>
  </si>
  <si>
    <t xml:space="preserve">Lists</t>
  </si>
  <si>
    <t xml:space="preserve">Drop-down values used for validation.</t>
  </si>
  <si>
    <t xml:space="preserve">CELL LEGEND</t>
  </si>
  <si>
    <t xml:space="preserve">Sample</t>
  </si>
  <si>
    <t xml:space="preserve">Input — enter or select your own information here.</t>
  </si>
  <si>
    <t xml:space="preserve">Calculated — driven by formulas; do not overtype.</t>
  </si>
  <si>
    <t xml:space="preserve">[EXAMPLE] Worked example — fictional illustration only. Delete or overwrite before use, or exclude via the summary toggle where provided.</t>
  </si>
  <si>
    <t xml:space="preserve">LICENCE</t>
  </si>
  <si>
    <t xml:space="preserve">This resource is provided under the dataintelligenceinsights.com Standard Use Licence v1.0. © dataintelligenceinsights.com. All rights reserved.</t>
  </si>
  <si>
    <t xml:space="preserve">The full licence terms are set out in the dataintelligenceinsights.com Standard Use Licence v1.0.</t>
  </si>
  <si>
    <t xml:space="preserve">Record a Status for every control. Blue-tinted cells are inputs; grey cells are calculated.</t>
  </si>
  <si>
    <t xml:space="preserve">Scope assessed</t>
  </si>
  <si>
    <t xml:space="preserve">Assessed by</t>
  </si>
  <si>
    <t xml:space="preserve">Assessment date</t>
  </si>
  <si>
    <t xml:space="preserve">ID</t>
  </si>
  <si>
    <t xml:space="preserve">Area</t>
  </si>
  <si>
    <t xml:space="preserve">Control</t>
  </si>
  <si>
    <t xml:space="preserve">Why it matters</t>
  </si>
  <si>
    <t xml:space="preserve">How to verify</t>
  </si>
  <si>
    <t xml:space="preserve">Priority</t>
  </si>
  <si>
    <t xml:space="preserve">Status</t>
  </si>
  <si>
    <t xml:space="preserve">Applies to (scope)</t>
  </si>
  <si>
    <t xml:space="preserve">Owner</t>
  </si>
  <si>
    <t xml:space="preserve">Notes</t>
  </si>
  <si>
    <t xml:space="preserve">Flag</t>
  </si>
  <si>
    <t xml:space="preserve">Seq</t>
  </si>
  <si>
    <t xml:space="preserve">OB-01</t>
  </si>
  <si>
    <t xml:space="preserve">Freshness &amp; timeliness</t>
  </si>
  <si>
    <t xml:space="preserve">A freshness target (maximum acceptable data age) is defined for each critical dataset.</t>
  </si>
  <si>
    <t xml:space="preserve">Without a stated target, 'stale' cannot be detected objectively or agreed with consumers.</t>
  </si>
  <si>
    <t xml:space="preserve">Target recorded in the catalogue, data contract or runbook for each critical dataset.</t>
  </si>
  <si>
    <t xml:space="preserve">Essential</t>
  </si>
  <si>
    <t xml:space="preserve">OB-02</t>
  </si>
  <si>
    <t xml:space="preserve">Freshness is checked automatically by comparing the latest load/event timestamp with the target.</t>
  </si>
  <si>
    <t xml:space="preserve">Pipelines can 'succeed' while loading nothing new; job status alone misses stale data.</t>
  </si>
  <si>
    <t xml:space="preserve">Check configuration exists and has fired at least once in testing.</t>
  </si>
  <si>
    <t xml:space="preserve">OB-03</t>
  </si>
  <si>
    <t xml:space="preserve">Pipeline run status is monitored for failed, skipped and long-running jobs.</t>
  </si>
  <si>
    <t xml:space="preserve">Silent failures and hung jobs are the most common cause of late data.</t>
  </si>
  <si>
    <t xml:space="preserve">Orchestrator alerts configured for failure and timeout states.</t>
  </si>
  <si>
    <t xml:space="preserve">OB-04</t>
  </si>
  <si>
    <t xml:space="preserve">Run-duration baselines exist, with an alert on significant deviation.</t>
  </si>
  <si>
    <t xml:space="preserve">Gradual slow-down is an early warning of volume growth or upstream change.</t>
  </si>
  <si>
    <t xml:space="preserve">Baseline and deviation rule documented; alert history available.</t>
  </si>
  <si>
    <t xml:space="preserve">Recommended</t>
  </si>
  <si>
    <t xml:space="preserve">OB-05</t>
  </si>
  <si>
    <t xml:space="preserve">Late upstream delivery is detected (expected file, extract or event not received by its due time).</t>
  </si>
  <si>
    <t xml:space="preserve">Detects the cause of lateness at source rather than after downstream jobs miss their window.</t>
  </si>
  <si>
    <t xml:space="preserve">Expected-arrival check configured for each external or batch source.</t>
  </si>
  <si>
    <t xml:space="preserve">OB-06</t>
  </si>
  <si>
    <t xml:space="preserve">Volume &amp; completeness</t>
  </si>
  <si>
    <t xml:space="preserve">Row counts are monitored per load against an expected range or an anomaly model.</t>
  </si>
  <si>
    <t xml:space="preserve">Partial loads and duplicate loads both change volume before they change anything else.</t>
  </si>
  <si>
    <t xml:space="preserve">Volume check results visible per dataset and run.</t>
  </si>
  <si>
    <t xml:space="preserve">OB-07</t>
  </si>
  <si>
    <t xml:space="preserve">Empty (zero-row) loads are detected and alerted.</t>
  </si>
  <si>
    <t xml:space="preserve">An empty load usually overwrites or hides good data and rarely raises a job error.</t>
  </si>
  <si>
    <t xml:space="preserve">Rule exists and is tested with an empty input.</t>
  </si>
  <si>
    <t xml:space="preserve">OB-08</t>
  </si>
  <si>
    <t xml:space="preserve">Source-to-target counts are reconciled for critical loads.</t>
  </si>
  <si>
    <t xml:space="preserve">Confirms nothing was lost or duplicated in transit or transformation.</t>
  </si>
  <si>
    <t xml:space="preserve">Reconciliation output stored per run for critical loads.</t>
  </si>
  <si>
    <t xml:space="preserve">OB-09</t>
  </si>
  <si>
    <t xml:space="preserve">Duplicates are detected on primary or business keys.</t>
  </si>
  <si>
    <t xml:space="preserve">Duplicated keys inflate metrics and break joins downstream.</t>
  </si>
  <si>
    <t xml:space="preserve">Uniqueness test configured on each critical table's key.</t>
  </si>
  <si>
    <t xml:space="preserve">OB-10</t>
  </si>
  <si>
    <t xml:space="preserve">Partition completeness is checked (all expected dates or partitions present).</t>
  </si>
  <si>
    <t xml:space="preserve">Missing partitions produce plausible-looking but incomplete aggregates.</t>
  </si>
  <si>
    <t xml:space="preserve">Completeness check covers the expected partition range.</t>
  </si>
  <si>
    <t xml:space="preserve">OB-11</t>
  </si>
  <si>
    <t xml:space="preserve">Schema &amp; contracts</t>
  </si>
  <si>
    <t xml:space="preserve">Schema changes in sources are detected (columns added, removed, renamed; type changes).</t>
  </si>
  <si>
    <t xml:space="preserve">Unannounced upstream change is a leading cause of broken pipelines and silent nulls.</t>
  </si>
  <si>
    <t xml:space="preserve">Schema snapshot comparison or ingest-time check is active.</t>
  </si>
  <si>
    <t xml:space="preserve">OB-12</t>
  </si>
  <si>
    <t xml:space="preserve">Schema expectations or data contracts for critical interfaces are enforced at ingest or in CI.</t>
  </si>
  <si>
    <t xml:space="preserve">Shifts detection left: breaking changes are rejected before they reach consumers.</t>
  </si>
  <si>
    <t xml:space="preserve">Contract definitions exist and a failing contract blocks the load or deployment.</t>
  </si>
  <si>
    <t xml:space="preserve">OB-13</t>
  </si>
  <si>
    <t xml:space="preserve">A breaking-change notification route exists between data producers and consumers.</t>
  </si>
  <si>
    <t xml:space="preserve">Detection is only useful if the people affected are told in time.</t>
  </si>
  <si>
    <t xml:space="preserve">Documented route (channel, contact list or change process) in use.</t>
  </si>
  <si>
    <t xml:space="preserve">OB-14</t>
  </si>
  <si>
    <t xml:space="preserve">Schema history is retained so changes can be traced over time.</t>
  </si>
  <si>
    <t xml:space="preserve">Supports root-cause analysis and audit of when a structure changed.</t>
  </si>
  <si>
    <t xml:space="preserve">Version history available for critical datasets.</t>
  </si>
  <si>
    <t xml:space="preserve">OB-15</t>
  </si>
  <si>
    <t xml:space="preserve">Distribution &amp; validity</t>
  </si>
  <si>
    <t xml:space="preserve">Null rates are monitored on critical columns.</t>
  </si>
  <si>
    <t xml:space="preserve">Rising nulls are the typical symptom of upstream mapping or extraction faults.</t>
  </si>
  <si>
    <t xml:space="preserve">Null-rate check configured for each critical column.</t>
  </si>
  <si>
    <t xml:space="preserve">OB-16</t>
  </si>
  <si>
    <t xml:space="preserve">Validity rules (ranges, allowed values, formats) are applied to critical columns.</t>
  </si>
  <si>
    <t xml:space="preserve">Catches malformed values that still load successfully.</t>
  </si>
  <si>
    <t xml:space="preserve">Rules defined and evaluated on every run of critical datasets.</t>
  </si>
  <si>
    <t xml:space="preserve">OB-17</t>
  </si>
  <si>
    <t xml:space="preserve">Distribution drift is detected on key measures or features (e.g. mean, percentiles, cardinality).</t>
  </si>
  <si>
    <t xml:space="preserve">Detects subtle errors — unit changes, mis-mapped codes — that pass simple validity rules.</t>
  </si>
  <si>
    <t xml:space="preserve">Drift monitor configured with a stated baseline window.</t>
  </si>
  <si>
    <t xml:space="preserve">OB-18</t>
  </si>
  <si>
    <t xml:space="preserve">Referential integrity is checked between related datasets.</t>
  </si>
  <si>
    <t xml:space="preserve">Orphaned records cause dropped rows in joins and understated totals.</t>
  </si>
  <si>
    <t xml:space="preserve">Integrity checks defined for critical relationships.</t>
  </si>
  <si>
    <t xml:space="preserve">OB-19</t>
  </si>
  <si>
    <t xml:space="preserve">Business-rule checks are applied (cross-field logic, balancing totals).</t>
  </si>
  <si>
    <t xml:space="preserve">Encodes domain knowledge that generic checks cannot express.</t>
  </si>
  <si>
    <t xml:space="preserve">Rules agreed with the data owner and evaluated automatically.</t>
  </si>
  <si>
    <t xml:space="preserve">OB-20</t>
  </si>
  <si>
    <t xml:space="preserve">Quality check results are stored historically so trends can be reviewed.</t>
  </si>
  <si>
    <t xml:space="preserve">Point-in-time results hide gradual degradation.</t>
  </si>
  <si>
    <t xml:space="preserve">Results history queryable for at least the agreed retention period.</t>
  </si>
  <si>
    <t xml:space="preserve">OB-21</t>
  </si>
  <si>
    <t xml:space="preserve">Lineage &amp; impact</t>
  </si>
  <si>
    <t xml:space="preserve">Lineage is captured for critical pipelines at table level or better.</t>
  </si>
  <si>
    <t xml:space="preserve">Without lineage, impact and root cause are reconstructed manually during an incident.</t>
  </si>
  <si>
    <t xml:space="preserve">Lineage graph available for each critical dataset.</t>
  </si>
  <si>
    <t xml:space="preserve">OB-22</t>
  </si>
  <si>
    <t xml:space="preserve">Downstream impact can be identified during an incident (which reports, models or extracts are affected).</t>
  </si>
  <si>
    <t xml:space="preserve">Lets the team notify the right consumers and prioritise the fix.</t>
  </si>
  <si>
    <t xml:space="preserve">Impact query or view demonstrated for a sample dataset.</t>
  </si>
  <si>
    <t xml:space="preserve">OB-23</t>
  </si>
  <si>
    <t xml:space="preserve">Upstream root cause can be traced (which source or job introduced the issue).</t>
  </si>
  <si>
    <t xml:space="preserve">Shortens time to resolve by narrowing where to look.</t>
  </si>
  <si>
    <t xml:space="preserve">Upstream trace demonstrated for a sample incident.</t>
  </si>
  <si>
    <t xml:space="preserve">OB-24</t>
  </si>
  <si>
    <t xml:space="preserve">Lineage is kept current automatically rather than through manual diagrams only.</t>
  </si>
  <si>
    <t xml:space="preserve">Manual lineage drifts out of date and is not trusted under pressure.</t>
  </si>
  <si>
    <t xml:space="preserve">Lineage derived from code, query logs or orchestration metadata.</t>
  </si>
  <si>
    <t xml:space="preserve">OB-25</t>
  </si>
  <si>
    <t xml:space="preserve">Alerting &amp; incident response</t>
  </si>
  <si>
    <t xml:space="preserve">Alerts route to a named owning team or on-call rota, not a shared inbox.</t>
  </si>
  <si>
    <t xml:space="preserve">Unowned alerts are ignored; detection without response has little value.</t>
  </si>
  <si>
    <t xml:space="preserve">Routing rules reviewed; each alert has a named destination.</t>
  </si>
  <si>
    <t xml:space="preserve">OB-26</t>
  </si>
  <si>
    <t xml:space="preserve">Alert severity levels are defined, with criteria and expected response times.</t>
  </si>
  <si>
    <t xml:space="preserve">Prevents both over-reaction to minor issues and under-reaction to major ones.</t>
  </si>
  <si>
    <t xml:space="preserve">Severity definitions documented and applied in alert configuration.</t>
  </si>
  <si>
    <t xml:space="preserve">OB-27</t>
  </si>
  <si>
    <t xml:space="preserve">Alert noise is managed: thresholds tuned, duplicates grouped or suppressed.</t>
  </si>
  <si>
    <t xml:space="preserve">Alert fatigue causes real incidents to be missed.</t>
  </si>
  <si>
    <t xml:space="preserve">Periodic alert review held; noisy rules adjusted.</t>
  </si>
  <si>
    <t xml:space="preserve">OB-28</t>
  </si>
  <si>
    <t xml:space="preserve">Runbooks for common failure modes are linked from alerts.</t>
  </si>
  <si>
    <t xml:space="preserve">Speeds response and reduces dependence on individual knowledge.</t>
  </si>
  <si>
    <t xml:space="preserve">Alert payloads include a runbook link for critical checks.</t>
  </si>
  <si>
    <t xml:space="preserve">OB-29</t>
  </si>
  <si>
    <t xml:space="preserve">Critical checks can halt downstream publication (circuit breaker) when they fail.</t>
  </si>
  <si>
    <t xml:space="preserve">Stops bad data reaching consumers instead of only reporting it afterwards.</t>
  </si>
  <si>
    <t xml:space="preserve">At least one critical check configured to block publication; tested.</t>
  </si>
  <si>
    <t xml:space="preserve">OB-30</t>
  </si>
  <si>
    <t xml:space="preserve">Data incidents are logged with detection time, resolution time and root cause.</t>
  </si>
  <si>
    <t xml:space="preserve">Enables measurement of time to detect and resolve, and recurring-cause analysis.</t>
  </si>
  <si>
    <t xml:space="preserve">Incident log in use with the listed fields populated.</t>
  </si>
  <si>
    <t xml:space="preserve">OB-31</t>
  </si>
  <si>
    <t xml:space="preserve">Consumers are notified of data incidents through a defined process.</t>
  </si>
  <si>
    <t xml:space="preserve">Consumers who know data is suspect can avoid acting on it.</t>
  </si>
  <si>
    <t xml:space="preserve">Notification template and distribution route documented.</t>
  </si>
  <si>
    <t xml:space="preserve">OB-32</t>
  </si>
  <si>
    <t xml:space="preserve">Severe incidents receive a post-incident review with tracked actions.</t>
  </si>
  <si>
    <t xml:space="preserve">Prevents recurrence and improves monitoring coverage over time.</t>
  </si>
  <si>
    <t xml:space="preserve">Reviews recorded; actions have owners and dates.</t>
  </si>
  <si>
    <t xml:space="preserve">OB-33</t>
  </si>
  <si>
    <t xml:space="preserve">Ownership &amp; service levels</t>
  </si>
  <si>
    <t xml:space="preserve">Every monitored dataset has a named owner.</t>
  </si>
  <si>
    <t xml:space="preserve">Ownership determines who responds and who decides on fixes.</t>
  </si>
  <si>
    <t xml:space="preserve">Owner recorded in catalogue or monitoring configuration.</t>
  </si>
  <si>
    <t xml:space="preserve">OB-34</t>
  </si>
  <si>
    <t xml:space="preserve">Datasets are tiered by criticality, and the tier drives monitoring depth.</t>
  </si>
  <si>
    <t xml:space="preserve">Focuses effort where failure costs most; avoids blanket monitoring that nobody maintains.</t>
  </si>
  <si>
    <t xml:space="preserve">Tier assigned to each dataset; monitoring standard per tier documented.</t>
  </si>
  <si>
    <t xml:space="preserve">OB-35</t>
  </si>
  <si>
    <t xml:space="preserve">Observability coverage is tracked (share of critical datasets with freshness, volume, schema and quality checks).</t>
  </si>
  <si>
    <t xml:space="preserve">Shows where blind spots remain and whether coverage is improving.</t>
  </si>
  <si>
    <t xml:space="preserve">Coverage measure reported at least quarterly.</t>
  </si>
  <si>
    <t xml:space="preserve">OB-36</t>
  </si>
  <si>
    <t xml:space="preserve">Data service levels are reported (e.g. on-time load rate, incident count, time to detect and resolve).</t>
  </si>
  <si>
    <t xml:space="preserve">Turns observability into an agreed, measurable commitment to consumers.</t>
  </si>
  <si>
    <t xml:space="preserve">Service-level report reviewed with consumers.</t>
  </si>
  <si>
    <t xml:space="preserve">OB-37</t>
  </si>
  <si>
    <t xml:space="preserve">Monitoring configuration is held in version control and deployed consistently.</t>
  </si>
  <si>
    <t xml:space="preserve">Prevents silent loss of checks and makes coverage reviewable.</t>
  </si>
  <si>
    <t xml:space="preserve">Check definitions stored in a repository and deployed through a pipeline.</t>
  </si>
  <si>
    <t xml:space="preserve">Observability Coverage Summary</t>
  </si>
  <si>
    <t xml:space="preserve">COVERAGE BY AREA</t>
  </si>
  <si>
    <t xml:space="preserve">Controls</t>
  </si>
  <si>
    <t xml:space="preserve">N/A</t>
  </si>
  <si>
    <t xml:space="preserve">Implemented</t>
  </si>
  <si>
    <t xml:space="preserve">Partial</t>
  </si>
  <si>
    <t xml:space="preserve">Not implemented</t>
  </si>
  <si>
    <t xml:space="preserve">Not assessed</t>
  </si>
  <si>
    <t xml:space="preserve">Coverage of assessed</t>
  </si>
  <si>
    <t xml:space="preserve">Essential gaps</t>
  </si>
  <si>
    <t xml:space="preserve">Area status</t>
  </si>
  <si>
    <t xml:space="preserve">All areas</t>
  </si>
  <si>
    <t xml:space="preserve">ESSENTIAL GAPS — controls to prioritise</t>
  </si>
  <si>
    <t xml:space="preserve">Applies to</t>
  </si>
  <si>
    <t xml:space="preserve">Coverage score counts Partial as 0.5 by convention and excludes N/A and unassessed controls. It indicates breadth of control coverage for the stated scope, not the quality of the data itself.</t>
  </si>
</sst>
</file>

<file path=xl/styles.xml><?xml version="1.0" encoding="utf-8"?>
<styleSheet xmlns="http://schemas.openxmlformats.org/spreadsheetml/2006/main">
  <numFmts count="4">
    <numFmt numFmtId="164" formatCode="General"/>
    <numFmt numFmtId="165" formatCode="dd\ mmm\ yyyy"/>
    <numFmt numFmtId="166" formatCode="0"/>
    <numFmt numFmtId="167" formatCode="0%"/>
  </numFmts>
  <fonts count="16">
    <font>
      <sz val="10"/>
      <color rgb="FF17212B"/>
      <name val="Arial"/>
      <family val="0"/>
      <charset val="1"/>
    </font>
    <font>
      <sz val="10"/>
      <name val="Arial"/>
      <family val="0"/>
    </font>
    <font>
      <sz val="10"/>
      <name val="Arial"/>
      <family val="0"/>
    </font>
    <font>
      <sz val="10"/>
      <name val="Arial"/>
      <family val="0"/>
    </font>
    <font>
      <sz val="11"/>
      <color theme="1"/>
      <name val="Arial"/>
      <family val="2"/>
      <charset val="1"/>
    </font>
    <font>
      <b val="true"/>
      <sz val="16"/>
      <color rgb="FF0B1F33"/>
      <name val="Arial"/>
      <family val="0"/>
      <charset val="1"/>
    </font>
    <font>
      <sz val="9"/>
      <color rgb="FF5B6672"/>
      <name val="Arial"/>
      <family val="0"/>
      <charset val="1"/>
    </font>
    <font>
      <b val="true"/>
      <sz val="10"/>
      <color rgb="FF087E8B"/>
      <name val="Arial"/>
      <family val="0"/>
      <charset val="1"/>
    </font>
    <font>
      <b val="true"/>
      <u val="single"/>
      <sz val="10"/>
      <color rgb="FF087E8B"/>
      <name val="Arial"/>
      <family val="0"/>
      <charset val="1"/>
    </font>
    <font>
      <i val="true"/>
      <sz val="10"/>
      <color rgb="FF5B6672"/>
      <name val="Arial"/>
      <family val="0"/>
      <charset val="1"/>
    </font>
    <font>
      <b val="true"/>
      <sz val="14"/>
      <color rgb="FF0B1F33"/>
      <name val="Arial"/>
      <family val="0"/>
      <charset val="1"/>
    </font>
    <font>
      <b val="true"/>
      <sz val="9"/>
      <color rgb="FF5B6672"/>
      <name val="Arial"/>
      <family val="0"/>
      <charset val="1"/>
    </font>
    <font>
      <b val="true"/>
      <sz val="10"/>
      <color rgb="FFFFFFFF"/>
      <name val="Arial"/>
      <family val="0"/>
      <charset val="1"/>
    </font>
    <font>
      <b val="true"/>
      <sz val="10"/>
      <color rgb="FF17212B"/>
      <name val="Arial"/>
      <family val="0"/>
      <charset val="1"/>
    </font>
    <font>
      <sz val="10"/>
      <color rgb="FF5B6672"/>
      <name val="Arial"/>
      <family val="0"/>
      <charset val="1"/>
    </font>
    <font>
      <i val="true"/>
      <sz val="9"/>
      <color rgb="FF5B6672"/>
      <name val="Arial"/>
      <family val="0"/>
      <charset val="1"/>
    </font>
  </fonts>
  <fills count="7">
    <fill>
      <patternFill patternType="none"/>
    </fill>
    <fill>
      <patternFill patternType="gray125"/>
    </fill>
    <fill>
      <patternFill patternType="solid">
        <fgColor rgb="FFE6F2F3"/>
        <bgColor rgb="FFE8ECF0"/>
      </patternFill>
    </fill>
    <fill>
      <patternFill patternType="solid">
        <fgColor rgb="FFF4F6F8"/>
        <bgColor rgb="FFE6F2F3"/>
      </patternFill>
    </fill>
    <fill>
      <patternFill patternType="solid">
        <fgColor rgb="FFE8ECF0"/>
        <bgColor rgb="FFE6F2F3"/>
      </patternFill>
    </fill>
    <fill>
      <patternFill patternType="solid">
        <fgColor rgb="FF0B1F33"/>
        <bgColor rgb="FF17212B"/>
      </patternFill>
    </fill>
    <fill>
      <patternFill patternType="solid">
        <fgColor rgb="FF087E8B"/>
        <bgColor rgb="FF008080"/>
      </patternFill>
    </fill>
  </fills>
  <borders count="4">
    <border diagonalUp="false" diagonalDown="false">
      <left/>
      <right/>
      <top/>
      <bottom/>
      <diagonal/>
    </border>
    <border diagonalUp="false" diagonalDown="false">
      <left/>
      <right/>
      <top/>
      <bottom style="medium">
        <color rgb="FF087E8B"/>
      </bottom>
      <diagonal/>
    </border>
    <border diagonalUp="false" diagonalDown="false">
      <left style="thin">
        <color rgb="FFD9E1E7"/>
      </left>
      <right style="thin">
        <color rgb="FFD9E1E7"/>
      </right>
      <top style="thin">
        <color rgb="FFD9E1E7"/>
      </top>
      <bottom style="thin">
        <color rgb="FFD9E1E7"/>
      </bottom>
      <diagonal/>
    </border>
    <border diagonalUp="false" diagonalDown="false">
      <left style="thin">
        <color rgb="FFD9E1E7"/>
      </left>
      <right/>
      <top style="thin">
        <color rgb="FFD9E1E7"/>
      </top>
      <bottom style="thin">
        <color rgb="FFD9E1E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false" indent="0" shrinkToFit="false"/>
      <protection locked="true" hidden="false"/>
    </xf>
    <xf numFmtId="164" fontId="0" fillId="2" borderId="2" xfId="0" applyFont="true" applyBorder="true" applyAlignment="true" applyProtection="false">
      <alignment horizontal="center" vertical="center" textRotation="0" wrapText="true" indent="0" shrinkToFit="false"/>
      <protection locked="true" hidden="false"/>
    </xf>
    <xf numFmtId="164" fontId="0" fillId="3" borderId="2" xfId="0" applyFont="true" applyBorder="true" applyAlignment="true" applyProtection="false">
      <alignment horizontal="center" vertical="center" textRotation="0" wrapText="true" indent="0" shrinkToFit="false"/>
      <protection locked="true" hidden="false"/>
    </xf>
    <xf numFmtId="164" fontId="9" fillId="4" borderId="2"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0" fillId="2" borderId="3" xfId="0" applyFont="true" applyBorder="true" applyAlignment="true" applyProtection="false">
      <alignment horizontal="general" vertical="top" textRotation="0" wrapText="true" indent="0" shrinkToFit="false"/>
      <protection locked="true" hidden="false"/>
    </xf>
    <xf numFmtId="165" fontId="0" fillId="2" borderId="3" xfId="0" applyFont="true" applyBorder="true" applyAlignment="true" applyProtection="false">
      <alignment horizontal="general" vertical="top" textRotation="0" wrapText="true" indent="0" shrinkToFit="false"/>
      <protection locked="true" hidden="false"/>
    </xf>
    <xf numFmtId="164" fontId="12" fillId="5" borderId="2" xfId="0" applyFont="true" applyBorder="true" applyAlignment="true" applyProtection="false">
      <alignment horizontal="center" vertical="center" textRotation="0" wrapText="true" indent="0" shrinkToFit="false"/>
      <protection locked="true" hidden="false"/>
    </xf>
    <xf numFmtId="164" fontId="13" fillId="0" borderId="2" xfId="0" applyFont="true" applyBorder="true" applyAlignment="true" applyProtection="false">
      <alignment horizontal="general" vertical="top" textRotation="0" wrapText="true" indent="0" shrinkToFit="false"/>
      <protection locked="true" hidden="false"/>
    </xf>
    <xf numFmtId="164" fontId="0" fillId="0" borderId="2" xfId="0" applyFont="true" applyBorder="true" applyAlignment="true" applyProtection="false">
      <alignment horizontal="general" vertical="top" textRotation="0" wrapText="true" indent="0" shrinkToFit="false"/>
      <protection locked="true" hidden="false"/>
    </xf>
    <xf numFmtId="164" fontId="0" fillId="2" borderId="2" xfId="0" applyFont="true" applyBorder="true" applyAlignment="true" applyProtection="false">
      <alignment horizontal="center" vertical="top" textRotation="0" wrapText="true" indent="0" shrinkToFit="false"/>
      <protection locked="true" hidden="false"/>
    </xf>
    <xf numFmtId="164" fontId="0" fillId="2" borderId="2" xfId="0" applyFont="true" applyBorder="true" applyAlignment="true" applyProtection="false">
      <alignment horizontal="general" vertical="top" textRotation="0" wrapText="true" indent="0" shrinkToFit="false"/>
      <protection locked="true" hidden="false"/>
    </xf>
    <xf numFmtId="164" fontId="13" fillId="3" borderId="2" xfId="0" applyFont="true" applyBorder="true" applyAlignment="true" applyProtection="false">
      <alignment horizontal="center" vertical="top" textRotation="0" wrapText="true" indent="0" shrinkToFit="false"/>
      <protection locked="true" hidden="false"/>
    </xf>
    <xf numFmtId="164" fontId="0" fillId="3" borderId="2" xfId="0" applyFont="true" applyBorder="true" applyAlignment="true" applyProtection="false">
      <alignment horizontal="center" vertical="top"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2" fillId="6" borderId="0" xfId="0" applyFont="true" applyBorder="false" applyAlignment="false" applyProtection="false">
      <alignment horizontal="general" vertical="bottom" textRotation="0" wrapText="false" indent="0" shrinkToFit="false"/>
      <protection locked="true" hidden="false"/>
    </xf>
    <xf numFmtId="164" fontId="4" fillId="6" borderId="0" xfId="0" applyFont="true" applyBorder="false" applyAlignment="false" applyProtection="false">
      <alignment horizontal="general" vertical="bottom" textRotation="0" wrapText="false" indent="0" shrinkToFit="false"/>
      <protection locked="true" hidden="false"/>
    </xf>
    <xf numFmtId="166" fontId="0" fillId="3" borderId="2" xfId="0" applyFont="true" applyBorder="true" applyAlignment="true" applyProtection="false">
      <alignment horizontal="center" vertical="top" textRotation="0" wrapText="true" indent="0" shrinkToFit="false"/>
      <protection locked="true" hidden="false"/>
    </xf>
    <xf numFmtId="167" fontId="0" fillId="3" borderId="2" xfId="0" applyFont="true" applyBorder="true" applyAlignment="true" applyProtection="false">
      <alignment horizontal="center" vertical="top" textRotation="0" wrapText="true" indent="0" shrinkToFit="false"/>
      <protection locked="true" hidden="false"/>
    </xf>
    <xf numFmtId="166" fontId="0" fillId="3" borderId="2" xfId="0" applyFont="true" applyBorder="true" applyAlignment="true" applyProtection="false">
      <alignment horizontal="general" vertical="top" textRotation="0" wrapText="true" indent="0" shrinkToFit="false"/>
      <protection locked="true" hidden="false"/>
    </xf>
    <xf numFmtId="166" fontId="13" fillId="3" borderId="2" xfId="0" applyFont="true" applyBorder="true" applyAlignment="true" applyProtection="false">
      <alignment horizontal="center" vertical="top" textRotation="0" wrapText="true" indent="0" shrinkToFit="false"/>
      <protection locked="true" hidden="false"/>
    </xf>
    <xf numFmtId="167" fontId="13" fillId="3" borderId="2" xfId="0" applyFont="true" applyBorder="true" applyAlignment="true" applyProtection="false">
      <alignment horizontal="center" vertical="top" textRotation="0" wrapText="true" indent="0" shrinkToFit="false"/>
      <protection locked="true" hidden="false"/>
    </xf>
    <xf numFmtId="166" fontId="13" fillId="3" borderId="2" xfId="0" applyFont="true" applyBorder="true" applyAlignment="true" applyProtection="false">
      <alignment horizontal="general" vertical="top" textRotation="0" wrapText="true" indent="0" shrinkToFit="false"/>
      <protection locked="true" hidden="false"/>
    </xf>
    <xf numFmtId="164" fontId="0" fillId="3" borderId="3" xfId="0" applyFont="true" applyBorder="true" applyAlignment="true" applyProtection="false">
      <alignment horizontal="general" vertical="top" textRotation="0" wrapText="true" indent="0" shrinkToFit="false"/>
      <protection locked="true" hidden="false"/>
    </xf>
    <xf numFmtId="164" fontId="0" fillId="3" borderId="2" xfId="0" applyFont="true" applyBorder="true" applyAlignment="true" applyProtection="false">
      <alignment horizontal="general" vertical="top"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0B1F33"/>
          <bgColor rgb="FF000000"/>
        </patternFill>
      </fill>
    </dxf>
    <dxf>
      <fill>
        <patternFill patternType="solid">
          <bgColor rgb="FF000000"/>
        </patternFill>
      </fill>
    </dxf>
    <dxf>
      <fill>
        <patternFill patternType="solid">
          <fgColor rgb="FF17212B"/>
          <bgColor rgb="FF000000"/>
        </patternFill>
      </fill>
    </dxf>
    <dxf>
      <fill>
        <patternFill patternType="solid">
          <fgColor rgb="FFFFFFFF"/>
          <bgColor rgb="FF000000"/>
        </patternFill>
      </fill>
    </dxf>
    <dxf>
      <fill>
        <patternFill patternType="solid">
          <fgColor rgb="FFE6F2F3"/>
          <bgColor rgb="FF000000"/>
        </patternFill>
      </fill>
    </dxf>
    <dxf>
      <fill>
        <patternFill patternType="solid">
          <fgColor rgb="FFF4F6F8"/>
          <bgColor rgb="FF000000"/>
        </patternFill>
      </fill>
    </dxf>
    <dxf>
      <font>
        <name val="Arial"/>
        <charset val="1"/>
        <family val="0"/>
        <b val="1"/>
        <color rgb="FFFFFFFF"/>
      </font>
      <fill>
        <patternFill>
          <bgColor rgb="FF0B1F33"/>
        </patternFill>
      </fill>
    </dxf>
    <dxf>
      <font>
        <name val="Arial"/>
        <charset val="1"/>
        <family val="0"/>
        <b val="1"/>
        <color rgb="FF0B1F33"/>
      </font>
      <fill>
        <patternFill>
          <bgColor rgb="FFD9E1E7"/>
        </patternFill>
      </fill>
    </dxf>
    <dxf>
      <font>
        <name val="Arial"/>
        <charset val="1"/>
        <family val="0"/>
        <b val="1"/>
        <color rgb="FF087E8B"/>
      </font>
      <fill>
        <patternFill>
          <bgColor rgb="FFC7E2E5"/>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87E8B"/>
      <rgbColor rgb="FFC0C0C0"/>
      <rgbColor rgb="FF808080"/>
      <rgbColor rgb="FF9999FF"/>
      <rgbColor rgb="FF993366"/>
      <rgbColor rgb="FFF4F6F8"/>
      <rgbColor rgb="FFE6F2F3"/>
      <rgbColor rgb="FF660066"/>
      <rgbColor rgb="FFFF8080"/>
      <rgbColor rgb="FF0066CC"/>
      <rgbColor rgb="FFC7E2E5"/>
      <rgbColor rgb="FF000080"/>
      <rgbColor rgb="FFFF00FF"/>
      <rgbColor rgb="FFFFFF00"/>
      <rgbColor rgb="FF00FFFF"/>
      <rgbColor rgb="FF800080"/>
      <rgbColor rgb="FF800000"/>
      <rgbColor rgb="FF008080"/>
      <rgbColor rgb="FF0000FF"/>
      <rgbColor rgb="FF00CCFF"/>
      <rgbColor rgb="FFE8ECF0"/>
      <rgbColor rgb="FFD9E1E7"/>
      <rgbColor rgb="FFFFFF99"/>
      <rgbColor rgb="FF99CCFF"/>
      <rgbColor rgb="FFFF99CC"/>
      <rgbColor rgb="FFCC99FF"/>
      <rgbColor rgb="FFFFCC99"/>
      <rgbColor rgb="FF3366FF"/>
      <rgbColor rgb="FF33CCCC"/>
      <rgbColor rgb="FF99CC00"/>
      <rgbColor rgb="FFFFCC00"/>
      <rgbColor rgb="FFFF9900"/>
      <rgbColor rgb="FFFF6600"/>
      <rgbColor rgb="FF5B6672"/>
      <rgbColor rgb="FF969696"/>
      <rgbColor rgb="FF0B1F33"/>
      <rgbColor rgb="FF339966"/>
      <rgbColor rgb="FF003300"/>
      <rgbColor rgb="FF333300"/>
      <rgbColor rgb="FF993300"/>
      <rgbColor rgb="FF993366"/>
      <rgbColor rgb="FF333399"/>
      <rgbColor rgb="FF17212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1310400</xdr:colOff>
      <xdr:row>1</xdr:row>
      <xdr:rowOff>380520</xdr:rowOff>
    </xdr:to>
    <xdr:pic>
      <xdr:nvPicPr>
        <xdr:cNvPr id="0" name="Image 1" descr="Picture"/>
        <xdr:cNvPicPr/>
      </xdr:nvPicPr>
      <xdr:blipFill>
        <a:blip r:embed="rId1"/>
        <a:stretch/>
      </xdr:blipFill>
      <xdr:spPr>
        <a:xfrm>
          <a:off x="141120" y="190440"/>
          <a:ext cx="3142800" cy="3805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Data_Observability_Checklist_v1.0.xlsx" TargetMode="External"/><Relationship Id="rId2" Type="http://schemas.openxmlformats.org/officeDocument/2006/relationships/hyperlink" Target="Data_Observability_Checklist_v1.0.xlsx" TargetMode="External"/><Relationship Id="rId3" Type="http://schemas.openxmlformats.org/officeDocument/2006/relationships/hyperlink" Target="Data_Observability_Checklist_v1.0.xlsx" TargetMode="External"/><Relationship Id="rId4"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92"/>
    <col collapsed="false" customWidth="true" hidden="false" outlineLevel="0" max="4" min="4" style="0" width="2"/>
  </cols>
  <sheetData>
    <row r="1" customFormat="false" ht="15" hidden="false" customHeight="false" outlineLevel="0" collapsed="false">
      <c r="A1" s="1"/>
      <c r="B1" s="1"/>
      <c r="C1" s="1"/>
    </row>
    <row r="2" customFormat="false" ht="42" hidden="false" customHeight="true" outlineLevel="0" collapsed="false">
      <c r="A2" s="1"/>
      <c r="B2" s="1"/>
      <c r="C2" s="1"/>
    </row>
    <row r="3" customFormat="false" ht="15" hidden="false" customHeight="false" outlineLevel="0" collapsed="false">
      <c r="A3" s="1"/>
      <c r="B3" s="1"/>
      <c r="C3" s="1"/>
    </row>
    <row r="4" customFormat="false" ht="19.7" hidden="false" customHeight="false" outlineLevel="0" collapsed="false">
      <c r="A4" s="1"/>
      <c r="B4" s="2" t="s">
        <v>0</v>
      </c>
      <c r="C4" s="1"/>
    </row>
    <row r="5" customFormat="false" ht="15" hidden="false" customHeight="false" outlineLevel="0" collapsed="false">
      <c r="A5" s="1"/>
      <c r="B5" s="3" t="s">
        <v>1</v>
      </c>
      <c r="C5" s="1"/>
    </row>
    <row r="6" customFormat="false" ht="15" hidden="false" customHeight="false" outlineLevel="0" collapsed="false">
      <c r="A6" s="1"/>
      <c r="B6" s="4"/>
      <c r="C6" s="4"/>
    </row>
    <row r="7" customFormat="false" ht="15" hidden="false" customHeight="false" outlineLevel="0" collapsed="false">
      <c r="A7" s="1"/>
      <c r="B7" s="1"/>
      <c r="C7" s="1"/>
    </row>
    <row r="8" customFormat="false" ht="55.5" hidden="false" customHeight="true" outlineLevel="0" collapsed="false">
      <c r="A8" s="1"/>
      <c r="B8" s="5" t="s">
        <v>2</v>
      </c>
      <c r="C8" s="6" t="s">
        <v>3</v>
      </c>
    </row>
    <row r="9" customFormat="false" ht="15" hidden="false" customHeight="false" outlineLevel="0" collapsed="false">
      <c r="A9" s="1"/>
      <c r="B9" s="1"/>
      <c r="C9" s="1"/>
    </row>
    <row r="10" customFormat="false" ht="42" hidden="false" customHeight="true" outlineLevel="0" collapsed="false">
      <c r="A10" s="1"/>
      <c r="B10" s="5" t="s">
        <v>4</v>
      </c>
      <c r="C10" s="6" t="s">
        <v>5</v>
      </c>
    </row>
    <row r="11" customFormat="false" ht="15" hidden="false" customHeight="false" outlineLevel="0" collapsed="false">
      <c r="A11" s="1"/>
      <c r="B11" s="1"/>
      <c r="C11" s="1"/>
    </row>
    <row r="12" customFormat="false" ht="42" hidden="false" customHeight="true" outlineLevel="0" collapsed="false">
      <c r="A12" s="1"/>
      <c r="B12" s="5" t="s">
        <v>6</v>
      </c>
      <c r="C12" s="6" t="s">
        <v>7</v>
      </c>
    </row>
    <row r="13" customFormat="false" ht="42" hidden="false" customHeight="true" outlineLevel="0" collapsed="false">
      <c r="A13" s="1"/>
      <c r="B13" s="1"/>
      <c r="C13" s="6" t="s">
        <v>8</v>
      </c>
    </row>
    <row r="14" customFormat="false" ht="27.75" hidden="false" customHeight="true" outlineLevel="0" collapsed="false">
      <c r="A14" s="1"/>
      <c r="B14" s="1"/>
      <c r="C14" s="6" t="s">
        <v>9</v>
      </c>
    </row>
    <row r="15" customFormat="false" ht="15" hidden="false" customHeight="false" outlineLevel="0" collapsed="false">
      <c r="A15" s="1"/>
      <c r="B15" s="1"/>
      <c r="C15" s="1"/>
    </row>
    <row r="16" customFormat="false" ht="27.75" hidden="false" customHeight="true" outlineLevel="0" collapsed="false">
      <c r="A16" s="1"/>
      <c r="B16" s="5" t="s">
        <v>10</v>
      </c>
      <c r="C16" s="6" t="s">
        <v>11</v>
      </c>
    </row>
    <row r="17" customFormat="false" ht="15" hidden="false" customHeight="false" outlineLevel="0" collapsed="false">
      <c r="A17" s="1"/>
      <c r="B17" s="1"/>
      <c r="C17" s="1"/>
    </row>
    <row r="18" customFormat="false" ht="55.5" hidden="false" customHeight="true" outlineLevel="0" collapsed="false">
      <c r="A18" s="1"/>
      <c r="B18" s="5" t="s">
        <v>12</v>
      </c>
      <c r="C18" s="6" t="s">
        <v>13</v>
      </c>
    </row>
    <row r="19" customFormat="false" ht="15" hidden="false" customHeight="false" outlineLevel="0" collapsed="false">
      <c r="A19" s="1"/>
      <c r="B19" s="1"/>
      <c r="C19" s="1"/>
    </row>
    <row r="20" customFormat="false" ht="42" hidden="false" customHeight="true" outlineLevel="0" collapsed="false">
      <c r="A20" s="1"/>
      <c r="B20" s="5" t="s">
        <v>14</v>
      </c>
      <c r="C20" s="6" t="s">
        <v>15</v>
      </c>
    </row>
    <row r="21" customFormat="false" ht="42" hidden="false" customHeight="true" outlineLevel="0" collapsed="false">
      <c r="A21" s="1"/>
      <c r="B21" s="1"/>
      <c r="C21" s="6" t="s">
        <v>16</v>
      </c>
    </row>
    <row r="22" customFormat="false" ht="15" hidden="false" customHeight="true" outlineLevel="0" collapsed="false">
      <c r="A22" s="1"/>
      <c r="B22" s="1"/>
      <c r="C22" s="6" t="s">
        <v>17</v>
      </c>
    </row>
    <row r="23" customFormat="false" ht="15" hidden="false" customHeight="false" outlineLevel="0" collapsed="false">
      <c r="A23" s="1"/>
      <c r="B23" s="1"/>
      <c r="C23" s="1"/>
    </row>
    <row r="24" customFormat="false" ht="55.5" hidden="false" customHeight="true" outlineLevel="0" collapsed="false">
      <c r="A24" s="1"/>
      <c r="B24" s="5" t="s">
        <v>18</v>
      </c>
      <c r="C24" s="6" t="s">
        <v>19</v>
      </c>
    </row>
    <row r="25" customFormat="false" ht="15" hidden="false" customHeight="false" outlineLevel="0" collapsed="false">
      <c r="A25" s="1"/>
      <c r="B25" s="1"/>
      <c r="C25" s="1"/>
    </row>
    <row r="26" customFormat="false" ht="15" hidden="false" customHeight="false" outlineLevel="0" collapsed="false">
      <c r="A26" s="1"/>
      <c r="B26" s="7" t="s">
        <v>20</v>
      </c>
      <c r="C26" s="1"/>
    </row>
    <row r="27" customFormat="false" ht="15" hidden="false" customHeight="true" outlineLevel="0" collapsed="false">
      <c r="A27" s="1"/>
      <c r="B27" s="8" t="s">
        <v>21</v>
      </c>
      <c r="C27" s="6" t="s">
        <v>22</v>
      </c>
    </row>
    <row r="28" customFormat="false" ht="15" hidden="false" customHeight="true" outlineLevel="0" collapsed="false">
      <c r="A28" s="1"/>
      <c r="B28" s="8" t="s">
        <v>23</v>
      </c>
      <c r="C28" s="6" t="s">
        <v>24</v>
      </c>
    </row>
    <row r="29" customFormat="false" ht="15" hidden="false" customHeight="true" outlineLevel="0" collapsed="false">
      <c r="A29" s="1"/>
      <c r="B29" s="8" t="s">
        <v>25</v>
      </c>
      <c r="C29" s="6" t="s">
        <v>26</v>
      </c>
    </row>
    <row r="30" customFormat="false" ht="15" hidden="false" customHeight="false" outlineLevel="0" collapsed="false">
      <c r="A30" s="1"/>
      <c r="B30" s="1"/>
      <c r="C30" s="1"/>
    </row>
    <row r="31" customFormat="false" ht="15" hidden="false" customHeight="false" outlineLevel="0" collapsed="false">
      <c r="A31" s="1"/>
      <c r="B31" s="7" t="s">
        <v>27</v>
      </c>
      <c r="C31" s="1"/>
    </row>
    <row r="32" customFormat="false" ht="15" hidden="false" customHeight="true" outlineLevel="0" collapsed="false">
      <c r="A32" s="1"/>
      <c r="B32" s="9" t="s">
        <v>28</v>
      </c>
      <c r="C32" s="6" t="s">
        <v>29</v>
      </c>
    </row>
    <row r="33" customFormat="false" ht="15" hidden="false" customHeight="true" outlineLevel="0" collapsed="false">
      <c r="A33" s="1"/>
      <c r="B33" s="10" t="s">
        <v>28</v>
      </c>
      <c r="C33" s="6" t="s">
        <v>30</v>
      </c>
    </row>
    <row r="34" customFormat="false" ht="27.75" hidden="false" customHeight="true" outlineLevel="0" collapsed="false">
      <c r="A34" s="1"/>
      <c r="B34" s="11" t="s">
        <v>28</v>
      </c>
      <c r="C34" s="6" t="s">
        <v>31</v>
      </c>
    </row>
    <row r="35" customFormat="false" ht="15" hidden="false" customHeight="false" outlineLevel="0" collapsed="false">
      <c r="A35" s="1"/>
      <c r="B35" s="1"/>
      <c r="C35" s="1"/>
    </row>
    <row r="36" customFormat="false" ht="27.75" hidden="false" customHeight="true" outlineLevel="0" collapsed="false">
      <c r="A36" s="1"/>
      <c r="B36" s="7" t="s">
        <v>32</v>
      </c>
      <c r="C36" s="12" t="s">
        <v>33</v>
      </c>
    </row>
    <row r="37" customFormat="false" ht="15" hidden="false" customHeight="false" outlineLevel="0" collapsed="false">
      <c r="A37" s="1"/>
      <c r="B37" s="1"/>
      <c r="C37" s="12" t="s">
        <v>34</v>
      </c>
    </row>
  </sheetData>
  <hyperlinks>
    <hyperlink ref="B27" r:id="rId1" location="'Checklist'!A1" display="Checklist"/>
    <hyperlink ref="B28" r:id="rId2" location="'Summary'!A1" display="Summary"/>
    <hyperlink ref="B29" r:id="rId3" location="'Lists'!A1" display="Lists"/>
  </hyperlinks>
  <printOptions headings="false" gridLines="false" gridLinesSet="true" horizontalCentered="false" verticalCentered="false"/>
  <pageMargins left="0.75" right="0.75" top="1" bottom="0.6" header="0.511811023622047" footer="0.25"/>
  <pageSetup paperSize="9" scale="100" fitToWidth="1" fitToHeight="0" pageOrder="downThenOver" orientation="portrait" blackAndWhite="false" draft="false" cellComments="none" horizontalDpi="300" verticalDpi="300" copies="1"/>
  <headerFooter differentFirst="false" differentOddEven="false">
    <oddHeader/>
    <oddFooter>&amp;L&amp;7 This resource is provided under the dataintelligenceinsights.com Standard Use Licence v1.0. © dataintelligenceinsights.com. All rights reserved.&amp;R&amp;7 Page &amp;P of &amp;N</oddFooter>
  </headerFooter>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8" topLeftCell="D9" activePane="bottomRight" state="frozen"/>
      <selection pane="topLeft" activeCell="A1" activeCellId="0" sqref="A1"/>
      <selection pane="topRight" activeCell="D1" activeCellId="0" sqref="D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2"/>
    <col collapsed="false" customWidth="true" hidden="false" outlineLevel="0" max="3" min="3" style="0" width="46"/>
    <col collapsed="false" customWidth="true" hidden="false" outlineLevel="0" max="4" min="4" style="0" width="40"/>
    <col collapsed="false" customWidth="true" hidden="false" outlineLevel="0" max="5" min="5" style="0" width="36"/>
    <col collapsed="false" customWidth="true" hidden="false" outlineLevel="0" max="6" min="6" style="0" width="13"/>
    <col collapsed="false" customWidth="true" hidden="false" outlineLevel="0" max="7" min="7" style="0" width="16"/>
    <col collapsed="false" customWidth="true" hidden="false" outlineLevel="0" max="8" min="8" style="0" width="22"/>
    <col collapsed="false" customWidth="true" hidden="false" outlineLevel="0" max="9" min="9" style="0" width="18"/>
    <col collapsed="false" customWidth="true" hidden="false" outlineLevel="0" max="10" min="10" style="0" width="30"/>
    <col collapsed="false" customWidth="true" hidden="false" outlineLevel="0" max="11" min="11" style="0" width="15"/>
    <col collapsed="false" customWidth="true" hidden="true" outlineLevel="0" max="12" min="12" style="0" width="6"/>
  </cols>
  <sheetData>
    <row r="1" customFormat="false" ht="17.35" hidden="false" customHeight="false" outlineLevel="0" collapsed="false">
      <c r="A1" s="13" t="s">
        <v>0</v>
      </c>
      <c r="B1" s="1"/>
      <c r="C1" s="1"/>
      <c r="D1" s="1"/>
      <c r="E1" s="1"/>
      <c r="F1" s="1"/>
      <c r="G1" s="1"/>
      <c r="H1" s="1"/>
      <c r="I1" s="1"/>
      <c r="J1" s="1"/>
      <c r="K1" s="1"/>
      <c r="L1" s="1"/>
    </row>
    <row r="2" customFormat="false" ht="15" hidden="false" customHeight="false" outlineLevel="0" collapsed="false">
      <c r="A2" s="3" t="s">
        <v>35</v>
      </c>
      <c r="B2" s="1"/>
      <c r="C2" s="1"/>
      <c r="D2" s="1"/>
      <c r="E2" s="1"/>
      <c r="F2" s="1"/>
      <c r="G2" s="1"/>
      <c r="H2" s="1"/>
      <c r="I2" s="1"/>
      <c r="J2" s="1"/>
      <c r="K2" s="1"/>
      <c r="L2" s="1"/>
    </row>
    <row r="3" customFormat="false" ht="15" hidden="false" customHeight="false" outlineLevel="0" collapsed="false">
      <c r="A3" s="1"/>
      <c r="B3" s="1"/>
      <c r="C3" s="1"/>
      <c r="D3" s="1"/>
      <c r="E3" s="1"/>
      <c r="F3" s="1"/>
      <c r="G3" s="1"/>
      <c r="H3" s="1"/>
      <c r="I3" s="1"/>
      <c r="J3" s="1"/>
      <c r="K3" s="1"/>
      <c r="L3" s="1"/>
    </row>
    <row r="4" customFormat="false" ht="15" hidden="false" customHeight="false" outlineLevel="0" collapsed="false">
      <c r="A4" s="1"/>
      <c r="B4" s="14" t="s">
        <v>36</v>
      </c>
      <c r="C4" s="15"/>
      <c r="D4" s="15"/>
      <c r="E4" s="1"/>
      <c r="F4" s="1"/>
      <c r="G4" s="1"/>
      <c r="H4" s="1"/>
      <c r="I4" s="1"/>
      <c r="J4" s="1"/>
      <c r="K4" s="1"/>
      <c r="L4" s="1"/>
    </row>
    <row r="5" customFormat="false" ht="15" hidden="false" customHeight="false" outlineLevel="0" collapsed="false">
      <c r="A5" s="1"/>
      <c r="B5" s="14" t="s">
        <v>37</v>
      </c>
      <c r="C5" s="15"/>
      <c r="D5" s="15"/>
      <c r="E5" s="1"/>
      <c r="F5" s="1"/>
      <c r="G5" s="1"/>
      <c r="H5" s="1"/>
      <c r="I5" s="1"/>
      <c r="J5" s="1"/>
      <c r="K5" s="1"/>
      <c r="L5" s="1"/>
    </row>
    <row r="6" customFormat="false" ht="15" hidden="false" customHeight="false" outlineLevel="0" collapsed="false">
      <c r="A6" s="1"/>
      <c r="B6" s="14" t="s">
        <v>38</v>
      </c>
      <c r="C6" s="16"/>
      <c r="D6" s="16"/>
      <c r="E6" s="1"/>
      <c r="F6" s="1"/>
      <c r="G6" s="1"/>
      <c r="H6" s="1"/>
      <c r="I6" s="1"/>
      <c r="J6" s="1"/>
      <c r="K6" s="1"/>
      <c r="L6" s="1"/>
    </row>
    <row r="7" customFormat="false" ht="15" hidden="false" customHeight="false" outlineLevel="0" collapsed="false">
      <c r="A7" s="1"/>
      <c r="B7" s="1"/>
      <c r="C7" s="1"/>
      <c r="D7" s="1"/>
      <c r="E7" s="1"/>
      <c r="F7" s="1"/>
      <c r="G7" s="1"/>
      <c r="H7" s="1"/>
      <c r="I7" s="1"/>
      <c r="J7" s="1"/>
      <c r="K7" s="1"/>
      <c r="L7" s="1"/>
    </row>
    <row r="8" customFormat="false" ht="30" hidden="false" customHeight="true" outlineLevel="0" collapsed="false">
      <c r="A8" s="17" t="s">
        <v>39</v>
      </c>
      <c r="B8" s="17" t="s">
        <v>40</v>
      </c>
      <c r="C8" s="17" t="s">
        <v>41</v>
      </c>
      <c r="D8" s="17" t="s">
        <v>42</v>
      </c>
      <c r="E8" s="17" t="s">
        <v>43</v>
      </c>
      <c r="F8" s="17" t="s">
        <v>44</v>
      </c>
      <c r="G8" s="17" t="s">
        <v>45</v>
      </c>
      <c r="H8" s="17" t="s">
        <v>46</v>
      </c>
      <c r="I8" s="17" t="s">
        <v>47</v>
      </c>
      <c r="J8" s="17" t="s">
        <v>48</v>
      </c>
      <c r="K8" s="17" t="s">
        <v>49</v>
      </c>
      <c r="L8" s="17" t="s">
        <v>50</v>
      </c>
    </row>
    <row r="9" customFormat="false" ht="51.75" hidden="false" customHeight="true" outlineLevel="0" collapsed="false">
      <c r="A9" s="18" t="s">
        <v>51</v>
      </c>
      <c r="B9" s="19" t="s">
        <v>52</v>
      </c>
      <c r="C9" s="19" t="s">
        <v>53</v>
      </c>
      <c r="D9" s="19" t="s">
        <v>54</v>
      </c>
      <c r="E9" s="19" t="s">
        <v>55</v>
      </c>
      <c r="F9" s="20" t="s">
        <v>56</v>
      </c>
      <c r="G9" s="20"/>
      <c r="H9" s="21"/>
      <c r="I9" s="21"/>
      <c r="J9" s="21"/>
      <c r="K9" s="22" t="str">
        <f aca="false">IF(C9="","",IF(G9="","Not assessed",IF(AND(F9="Essential",OR(G9="Not implemented",G9="Partial")),"ESSENTIAL GAP",IF(OR(G9="Not implemented",G9="Partial"),"Gap",""))))</f>
        <v>Not assessed</v>
      </c>
      <c r="L9" s="23" t="str">
        <f aca="false">IF(K9="ESSENTIAL GAP",COUNTIF($K$9:K9,"ESSENTIAL GAP"),"")</f>
        <v/>
      </c>
    </row>
    <row r="10" customFormat="false" ht="51.75" hidden="false" customHeight="true" outlineLevel="0" collapsed="false">
      <c r="A10" s="18" t="s">
        <v>57</v>
      </c>
      <c r="B10" s="19" t="s">
        <v>52</v>
      </c>
      <c r="C10" s="19" t="s">
        <v>58</v>
      </c>
      <c r="D10" s="19" t="s">
        <v>59</v>
      </c>
      <c r="E10" s="19" t="s">
        <v>60</v>
      </c>
      <c r="F10" s="20" t="s">
        <v>56</v>
      </c>
      <c r="G10" s="20"/>
      <c r="H10" s="21"/>
      <c r="I10" s="21"/>
      <c r="J10" s="21"/>
      <c r="K10" s="22" t="str">
        <f aca="false">IF(C10="","",IF(G10="","Not assessed",IF(AND(F10="Essential",OR(G10="Not implemented",G10="Partial")),"ESSENTIAL GAP",IF(OR(G10="Not implemented",G10="Partial"),"Gap",""))))</f>
        <v>Not assessed</v>
      </c>
      <c r="L10" s="23" t="str">
        <f aca="false">IF(K10="ESSENTIAL GAP",COUNTIF($K$9:K10,"ESSENTIAL GAP"),"")</f>
        <v/>
      </c>
    </row>
    <row r="11" customFormat="false" ht="51.75" hidden="false" customHeight="true" outlineLevel="0" collapsed="false">
      <c r="A11" s="18" t="s">
        <v>61</v>
      </c>
      <c r="B11" s="19" t="s">
        <v>52</v>
      </c>
      <c r="C11" s="19" t="s">
        <v>62</v>
      </c>
      <c r="D11" s="19" t="s">
        <v>63</v>
      </c>
      <c r="E11" s="19" t="s">
        <v>64</v>
      </c>
      <c r="F11" s="20" t="s">
        <v>56</v>
      </c>
      <c r="G11" s="20"/>
      <c r="H11" s="21"/>
      <c r="I11" s="21"/>
      <c r="J11" s="21"/>
      <c r="K11" s="22" t="str">
        <f aca="false">IF(C11="","",IF(G11="","Not assessed",IF(AND(F11="Essential",OR(G11="Not implemented",G11="Partial")),"ESSENTIAL GAP",IF(OR(G11="Not implemented",G11="Partial"),"Gap",""))))</f>
        <v>Not assessed</v>
      </c>
      <c r="L11" s="23" t="str">
        <f aca="false">IF(K11="ESSENTIAL GAP",COUNTIF($K$9:K11,"ESSENTIAL GAP"),"")</f>
        <v/>
      </c>
    </row>
    <row r="12" customFormat="false" ht="51.75" hidden="false" customHeight="true" outlineLevel="0" collapsed="false">
      <c r="A12" s="18" t="s">
        <v>65</v>
      </c>
      <c r="B12" s="19" t="s">
        <v>52</v>
      </c>
      <c r="C12" s="19" t="s">
        <v>66</v>
      </c>
      <c r="D12" s="19" t="s">
        <v>67</v>
      </c>
      <c r="E12" s="19" t="s">
        <v>68</v>
      </c>
      <c r="F12" s="20" t="s">
        <v>69</v>
      </c>
      <c r="G12" s="20"/>
      <c r="H12" s="21"/>
      <c r="I12" s="21"/>
      <c r="J12" s="21"/>
      <c r="K12" s="22" t="str">
        <f aca="false">IF(C12="","",IF(G12="","Not assessed",IF(AND(F12="Essential",OR(G12="Not implemented",G12="Partial")),"ESSENTIAL GAP",IF(OR(G12="Not implemented",G12="Partial"),"Gap",""))))</f>
        <v>Not assessed</v>
      </c>
      <c r="L12" s="23" t="str">
        <f aca="false">IF(K12="ESSENTIAL GAP",COUNTIF($K$9:K12,"ESSENTIAL GAP"),"")</f>
        <v/>
      </c>
    </row>
    <row r="13" customFormat="false" ht="51.75" hidden="false" customHeight="true" outlineLevel="0" collapsed="false">
      <c r="A13" s="18" t="s">
        <v>70</v>
      </c>
      <c r="B13" s="19" t="s">
        <v>52</v>
      </c>
      <c r="C13" s="19" t="s">
        <v>71</v>
      </c>
      <c r="D13" s="19" t="s">
        <v>72</v>
      </c>
      <c r="E13" s="19" t="s">
        <v>73</v>
      </c>
      <c r="F13" s="20" t="s">
        <v>69</v>
      </c>
      <c r="G13" s="20"/>
      <c r="H13" s="21"/>
      <c r="I13" s="21"/>
      <c r="J13" s="21"/>
      <c r="K13" s="22" t="str">
        <f aca="false">IF(C13="","",IF(G13="","Not assessed",IF(AND(F13="Essential",OR(G13="Not implemented",G13="Partial")),"ESSENTIAL GAP",IF(OR(G13="Not implemented",G13="Partial"),"Gap",""))))</f>
        <v>Not assessed</v>
      </c>
      <c r="L13" s="23" t="str">
        <f aca="false">IF(K13="ESSENTIAL GAP",COUNTIF($K$9:K13,"ESSENTIAL GAP"),"")</f>
        <v/>
      </c>
    </row>
    <row r="14" customFormat="false" ht="51.75" hidden="false" customHeight="true" outlineLevel="0" collapsed="false">
      <c r="A14" s="18" t="s">
        <v>74</v>
      </c>
      <c r="B14" s="19" t="s">
        <v>75</v>
      </c>
      <c r="C14" s="19" t="s">
        <v>76</v>
      </c>
      <c r="D14" s="19" t="s">
        <v>77</v>
      </c>
      <c r="E14" s="19" t="s">
        <v>78</v>
      </c>
      <c r="F14" s="20" t="s">
        <v>56</v>
      </c>
      <c r="G14" s="20"/>
      <c r="H14" s="21"/>
      <c r="I14" s="21"/>
      <c r="J14" s="21"/>
      <c r="K14" s="22" t="str">
        <f aca="false">IF(C14="","",IF(G14="","Not assessed",IF(AND(F14="Essential",OR(G14="Not implemented",G14="Partial")),"ESSENTIAL GAP",IF(OR(G14="Not implemented",G14="Partial"),"Gap",""))))</f>
        <v>Not assessed</v>
      </c>
      <c r="L14" s="23" t="str">
        <f aca="false">IF(K14="ESSENTIAL GAP",COUNTIF($K$9:K14,"ESSENTIAL GAP"),"")</f>
        <v/>
      </c>
    </row>
    <row r="15" customFormat="false" ht="51.75" hidden="false" customHeight="true" outlineLevel="0" collapsed="false">
      <c r="A15" s="18" t="s">
        <v>79</v>
      </c>
      <c r="B15" s="19" t="s">
        <v>75</v>
      </c>
      <c r="C15" s="19" t="s">
        <v>80</v>
      </c>
      <c r="D15" s="19" t="s">
        <v>81</v>
      </c>
      <c r="E15" s="19" t="s">
        <v>82</v>
      </c>
      <c r="F15" s="20" t="s">
        <v>56</v>
      </c>
      <c r="G15" s="20"/>
      <c r="H15" s="21"/>
      <c r="I15" s="21"/>
      <c r="J15" s="21"/>
      <c r="K15" s="22" t="str">
        <f aca="false">IF(C15="","",IF(G15="","Not assessed",IF(AND(F15="Essential",OR(G15="Not implemented",G15="Partial")),"ESSENTIAL GAP",IF(OR(G15="Not implemented",G15="Partial"),"Gap",""))))</f>
        <v>Not assessed</v>
      </c>
      <c r="L15" s="23" t="str">
        <f aca="false">IF(K15="ESSENTIAL GAP",COUNTIF($K$9:K15,"ESSENTIAL GAP"),"")</f>
        <v/>
      </c>
    </row>
    <row r="16" customFormat="false" ht="51.75" hidden="false" customHeight="true" outlineLevel="0" collapsed="false">
      <c r="A16" s="18" t="s">
        <v>83</v>
      </c>
      <c r="B16" s="19" t="s">
        <v>75</v>
      </c>
      <c r="C16" s="19" t="s">
        <v>84</v>
      </c>
      <c r="D16" s="19" t="s">
        <v>85</v>
      </c>
      <c r="E16" s="19" t="s">
        <v>86</v>
      </c>
      <c r="F16" s="20" t="s">
        <v>69</v>
      </c>
      <c r="G16" s="20"/>
      <c r="H16" s="21"/>
      <c r="I16" s="21"/>
      <c r="J16" s="21"/>
      <c r="K16" s="22" t="str">
        <f aca="false">IF(C16="","",IF(G16="","Not assessed",IF(AND(F16="Essential",OR(G16="Not implemented",G16="Partial")),"ESSENTIAL GAP",IF(OR(G16="Not implemented",G16="Partial"),"Gap",""))))</f>
        <v>Not assessed</v>
      </c>
      <c r="L16" s="23" t="str">
        <f aca="false">IF(K16="ESSENTIAL GAP",COUNTIF($K$9:K16,"ESSENTIAL GAP"),"")</f>
        <v/>
      </c>
    </row>
    <row r="17" customFormat="false" ht="51.75" hidden="false" customHeight="true" outlineLevel="0" collapsed="false">
      <c r="A17" s="18" t="s">
        <v>87</v>
      </c>
      <c r="B17" s="19" t="s">
        <v>75</v>
      </c>
      <c r="C17" s="19" t="s">
        <v>88</v>
      </c>
      <c r="D17" s="19" t="s">
        <v>89</v>
      </c>
      <c r="E17" s="19" t="s">
        <v>90</v>
      </c>
      <c r="F17" s="20" t="s">
        <v>56</v>
      </c>
      <c r="G17" s="20"/>
      <c r="H17" s="21"/>
      <c r="I17" s="21"/>
      <c r="J17" s="21"/>
      <c r="K17" s="22" t="str">
        <f aca="false">IF(C17="","",IF(G17="","Not assessed",IF(AND(F17="Essential",OR(G17="Not implemented",G17="Partial")),"ESSENTIAL GAP",IF(OR(G17="Not implemented",G17="Partial"),"Gap",""))))</f>
        <v>Not assessed</v>
      </c>
      <c r="L17" s="23" t="str">
        <f aca="false">IF(K17="ESSENTIAL GAP",COUNTIF($K$9:K17,"ESSENTIAL GAP"),"")</f>
        <v/>
      </c>
    </row>
    <row r="18" customFormat="false" ht="51.75" hidden="false" customHeight="true" outlineLevel="0" collapsed="false">
      <c r="A18" s="18" t="s">
        <v>91</v>
      </c>
      <c r="B18" s="19" t="s">
        <v>75</v>
      </c>
      <c r="C18" s="19" t="s">
        <v>92</v>
      </c>
      <c r="D18" s="19" t="s">
        <v>93</v>
      </c>
      <c r="E18" s="19" t="s">
        <v>94</v>
      </c>
      <c r="F18" s="20" t="s">
        <v>69</v>
      </c>
      <c r="G18" s="20"/>
      <c r="H18" s="21"/>
      <c r="I18" s="21"/>
      <c r="J18" s="21"/>
      <c r="K18" s="22" t="str">
        <f aca="false">IF(C18="","",IF(G18="","Not assessed",IF(AND(F18="Essential",OR(G18="Not implemented",G18="Partial")),"ESSENTIAL GAP",IF(OR(G18="Not implemented",G18="Partial"),"Gap",""))))</f>
        <v>Not assessed</v>
      </c>
      <c r="L18" s="23" t="str">
        <f aca="false">IF(K18="ESSENTIAL GAP",COUNTIF($K$9:K18,"ESSENTIAL GAP"),"")</f>
        <v/>
      </c>
    </row>
    <row r="19" customFormat="false" ht="51.75" hidden="false" customHeight="true" outlineLevel="0" collapsed="false">
      <c r="A19" s="18" t="s">
        <v>95</v>
      </c>
      <c r="B19" s="19" t="s">
        <v>96</v>
      </c>
      <c r="C19" s="19" t="s">
        <v>97</v>
      </c>
      <c r="D19" s="19" t="s">
        <v>98</v>
      </c>
      <c r="E19" s="19" t="s">
        <v>99</v>
      </c>
      <c r="F19" s="20" t="s">
        <v>56</v>
      </c>
      <c r="G19" s="20"/>
      <c r="H19" s="21"/>
      <c r="I19" s="21"/>
      <c r="J19" s="21"/>
      <c r="K19" s="22" t="str">
        <f aca="false">IF(C19="","",IF(G19="","Not assessed",IF(AND(F19="Essential",OR(G19="Not implemented",G19="Partial")),"ESSENTIAL GAP",IF(OR(G19="Not implemented",G19="Partial"),"Gap",""))))</f>
        <v>Not assessed</v>
      </c>
      <c r="L19" s="23" t="str">
        <f aca="false">IF(K19="ESSENTIAL GAP",COUNTIF($K$9:K19,"ESSENTIAL GAP"),"")</f>
        <v/>
      </c>
    </row>
    <row r="20" customFormat="false" ht="51.75" hidden="false" customHeight="true" outlineLevel="0" collapsed="false">
      <c r="A20" s="18" t="s">
        <v>100</v>
      </c>
      <c r="B20" s="19" t="s">
        <v>96</v>
      </c>
      <c r="C20" s="19" t="s">
        <v>101</v>
      </c>
      <c r="D20" s="19" t="s">
        <v>102</v>
      </c>
      <c r="E20" s="19" t="s">
        <v>103</v>
      </c>
      <c r="F20" s="20" t="s">
        <v>69</v>
      </c>
      <c r="G20" s="20"/>
      <c r="H20" s="21"/>
      <c r="I20" s="21"/>
      <c r="J20" s="21"/>
      <c r="K20" s="22" t="str">
        <f aca="false">IF(C20="","",IF(G20="","Not assessed",IF(AND(F20="Essential",OR(G20="Not implemented",G20="Partial")),"ESSENTIAL GAP",IF(OR(G20="Not implemented",G20="Partial"),"Gap",""))))</f>
        <v>Not assessed</v>
      </c>
      <c r="L20" s="23" t="str">
        <f aca="false">IF(K20="ESSENTIAL GAP",COUNTIF($K$9:K20,"ESSENTIAL GAP"),"")</f>
        <v/>
      </c>
    </row>
    <row r="21" customFormat="false" ht="51.75" hidden="false" customHeight="true" outlineLevel="0" collapsed="false">
      <c r="A21" s="18" t="s">
        <v>104</v>
      </c>
      <c r="B21" s="19" t="s">
        <v>96</v>
      </c>
      <c r="C21" s="19" t="s">
        <v>105</v>
      </c>
      <c r="D21" s="19" t="s">
        <v>106</v>
      </c>
      <c r="E21" s="19" t="s">
        <v>107</v>
      </c>
      <c r="F21" s="20" t="s">
        <v>69</v>
      </c>
      <c r="G21" s="20"/>
      <c r="H21" s="21"/>
      <c r="I21" s="21"/>
      <c r="J21" s="21"/>
      <c r="K21" s="22" t="str">
        <f aca="false">IF(C21="","",IF(G21="","Not assessed",IF(AND(F21="Essential",OR(G21="Not implemented",G21="Partial")),"ESSENTIAL GAP",IF(OR(G21="Not implemented",G21="Partial"),"Gap",""))))</f>
        <v>Not assessed</v>
      </c>
      <c r="L21" s="23" t="str">
        <f aca="false">IF(K21="ESSENTIAL GAP",COUNTIF($K$9:K21,"ESSENTIAL GAP"),"")</f>
        <v/>
      </c>
    </row>
    <row r="22" customFormat="false" ht="51.75" hidden="false" customHeight="true" outlineLevel="0" collapsed="false">
      <c r="A22" s="18" t="s">
        <v>108</v>
      </c>
      <c r="B22" s="19" t="s">
        <v>96</v>
      </c>
      <c r="C22" s="19" t="s">
        <v>109</v>
      </c>
      <c r="D22" s="19" t="s">
        <v>110</v>
      </c>
      <c r="E22" s="19" t="s">
        <v>111</v>
      </c>
      <c r="F22" s="20" t="s">
        <v>69</v>
      </c>
      <c r="G22" s="20"/>
      <c r="H22" s="21"/>
      <c r="I22" s="21"/>
      <c r="J22" s="21"/>
      <c r="K22" s="22" t="str">
        <f aca="false">IF(C22="","",IF(G22="","Not assessed",IF(AND(F22="Essential",OR(G22="Not implemented",G22="Partial")),"ESSENTIAL GAP",IF(OR(G22="Not implemented",G22="Partial"),"Gap",""))))</f>
        <v>Not assessed</v>
      </c>
      <c r="L22" s="23" t="str">
        <f aca="false">IF(K22="ESSENTIAL GAP",COUNTIF($K$9:K22,"ESSENTIAL GAP"),"")</f>
        <v/>
      </c>
    </row>
    <row r="23" customFormat="false" ht="51.75" hidden="false" customHeight="true" outlineLevel="0" collapsed="false">
      <c r="A23" s="18" t="s">
        <v>112</v>
      </c>
      <c r="B23" s="19" t="s">
        <v>113</v>
      </c>
      <c r="C23" s="19" t="s">
        <v>114</v>
      </c>
      <c r="D23" s="19" t="s">
        <v>115</v>
      </c>
      <c r="E23" s="19" t="s">
        <v>116</v>
      </c>
      <c r="F23" s="20" t="s">
        <v>56</v>
      </c>
      <c r="G23" s="20"/>
      <c r="H23" s="21"/>
      <c r="I23" s="21"/>
      <c r="J23" s="21"/>
      <c r="K23" s="22" t="str">
        <f aca="false">IF(C23="","",IF(G23="","Not assessed",IF(AND(F23="Essential",OR(G23="Not implemented",G23="Partial")),"ESSENTIAL GAP",IF(OR(G23="Not implemented",G23="Partial"),"Gap",""))))</f>
        <v>Not assessed</v>
      </c>
      <c r="L23" s="23" t="str">
        <f aca="false">IF(K23="ESSENTIAL GAP",COUNTIF($K$9:K23,"ESSENTIAL GAP"),"")</f>
        <v/>
      </c>
    </row>
    <row r="24" customFormat="false" ht="51.75" hidden="false" customHeight="true" outlineLevel="0" collapsed="false">
      <c r="A24" s="18" t="s">
        <v>117</v>
      </c>
      <c r="B24" s="19" t="s">
        <v>113</v>
      </c>
      <c r="C24" s="19" t="s">
        <v>118</v>
      </c>
      <c r="D24" s="19" t="s">
        <v>119</v>
      </c>
      <c r="E24" s="19" t="s">
        <v>120</v>
      </c>
      <c r="F24" s="20" t="s">
        <v>56</v>
      </c>
      <c r="G24" s="20"/>
      <c r="H24" s="21"/>
      <c r="I24" s="21"/>
      <c r="J24" s="21"/>
      <c r="K24" s="22" t="str">
        <f aca="false">IF(C24="","",IF(G24="","Not assessed",IF(AND(F24="Essential",OR(G24="Not implemented",G24="Partial")),"ESSENTIAL GAP",IF(OR(G24="Not implemented",G24="Partial"),"Gap",""))))</f>
        <v>Not assessed</v>
      </c>
      <c r="L24" s="23" t="str">
        <f aca="false">IF(K24="ESSENTIAL GAP",COUNTIF($K$9:K24,"ESSENTIAL GAP"),"")</f>
        <v/>
      </c>
    </row>
    <row r="25" customFormat="false" ht="51.75" hidden="false" customHeight="true" outlineLevel="0" collapsed="false">
      <c r="A25" s="18" t="s">
        <v>121</v>
      </c>
      <c r="B25" s="19" t="s">
        <v>113</v>
      </c>
      <c r="C25" s="19" t="s">
        <v>122</v>
      </c>
      <c r="D25" s="19" t="s">
        <v>123</v>
      </c>
      <c r="E25" s="19" t="s">
        <v>124</v>
      </c>
      <c r="F25" s="20" t="s">
        <v>69</v>
      </c>
      <c r="G25" s="20"/>
      <c r="H25" s="21"/>
      <c r="I25" s="21"/>
      <c r="J25" s="21"/>
      <c r="K25" s="22" t="str">
        <f aca="false">IF(C25="","",IF(G25="","Not assessed",IF(AND(F25="Essential",OR(G25="Not implemented",G25="Partial")),"ESSENTIAL GAP",IF(OR(G25="Not implemented",G25="Partial"),"Gap",""))))</f>
        <v>Not assessed</v>
      </c>
      <c r="L25" s="23" t="str">
        <f aca="false">IF(K25="ESSENTIAL GAP",COUNTIF($K$9:K25,"ESSENTIAL GAP"),"")</f>
        <v/>
      </c>
    </row>
    <row r="26" customFormat="false" ht="51.75" hidden="false" customHeight="true" outlineLevel="0" collapsed="false">
      <c r="A26" s="18" t="s">
        <v>125</v>
      </c>
      <c r="B26" s="19" t="s">
        <v>113</v>
      </c>
      <c r="C26" s="19" t="s">
        <v>126</v>
      </c>
      <c r="D26" s="19" t="s">
        <v>127</v>
      </c>
      <c r="E26" s="19" t="s">
        <v>128</v>
      </c>
      <c r="F26" s="20" t="s">
        <v>69</v>
      </c>
      <c r="G26" s="20"/>
      <c r="H26" s="21"/>
      <c r="I26" s="21"/>
      <c r="J26" s="21"/>
      <c r="K26" s="22" t="str">
        <f aca="false">IF(C26="","",IF(G26="","Not assessed",IF(AND(F26="Essential",OR(G26="Not implemented",G26="Partial")),"ESSENTIAL GAP",IF(OR(G26="Not implemented",G26="Partial"),"Gap",""))))</f>
        <v>Not assessed</v>
      </c>
      <c r="L26" s="23" t="str">
        <f aca="false">IF(K26="ESSENTIAL GAP",COUNTIF($K$9:K26,"ESSENTIAL GAP"),"")</f>
        <v/>
      </c>
    </row>
    <row r="27" customFormat="false" ht="51.75" hidden="false" customHeight="true" outlineLevel="0" collapsed="false">
      <c r="A27" s="18" t="s">
        <v>129</v>
      </c>
      <c r="B27" s="19" t="s">
        <v>113</v>
      </c>
      <c r="C27" s="19" t="s">
        <v>130</v>
      </c>
      <c r="D27" s="19" t="s">
        <v>131</v>
      </c>
      <c r="E27" s="19" t="s">
        <v>132</v>
      </c>
      <c r="F27" s="20" t="s">
        <v>69</v>
      </c>
      <c r="G27" s="20"/>
      <c r="H27" s="21"/>
      <c r="I27" s="21"/>
      <c r="J27" s="21"/>
      <c r="K27" s="22" t="str">
        <f aca="false">IF(C27="","",IF(G27="","Not assessed",IF(AND(F27="Essential",OR(G27="Not implemented",G27="Partial")),"ESSENTIAL GAP",IF(OR(G27="Not implemented",G27="Partial"),"Gap",""))))</f>
        <v>Not assessed</v>
      </c>
      <c r="L27" s="23" t="str">
        <f aca="false">IF(K27="ESSENTIAL GAP",COUNTIF($K$9:K27,"ESSENTIAL GAP"),"")</f>
        <v/>
      </c>
    </row>
    <row r="28" customFormat="false" ht="51.75" hidden="false" customHeight="true" outlineLevel="0" collapsed="false">
      <c r="A28" s="18" t="s">
        <v>133</v>
      </c>
      <c r="B28" s="19" t="s">
        <v>113</v>
      </c>
      <c r="C28" s="19" t="s">
        <v>134</v>
      </c>
      <c r="D28" s="19" t="s">
        <v>135</v>
      </c>
      <c r="E28" s="19" t="s">
        <v>136</v>
      </c>
      <c r="F28" s="20" t="s">
        <v>69</v>
      </c>
      <c r="G28" s="20"/>
      <c r="H28" s="21"/>
      <c r="I28" s="21"/>
      <c r="J28" s="21"/>
      <c r="K28" s="22" t="str">
        <f aca="false">IF(C28="","",IF(G28="","Not assessed",IF(AND(F28="Essential",OR(G28="Not implemented",G28="Partial")),"ESSENTIAL GAP",IF(OR(G28="Not implemented",G28="Partial"),"Gap",""))))</f>
        <v>Not assessed</v>
      </c>
      <c r="L28" s="23" t="str">
        <f aca="false">IF(K28="ESSENTIAL GAP",COUNTIF($K$9:K28,"ESSENTIAL GAP"),"")</f>
        <v/>
      </c>
    </row>
    <row r="29" customFormat="false" ht="51.75" hidden="false" customHeight="true" outlineLevel="0" collapsed="false">
      <c r="A29" s="18" t="s">
        <v>137</v>
      </c>
      <c r="B29" s="19" t="s">
        <v>138</v>
      </c>
      <c r="C29" s="19" t="s">
        <v>139</v>
      </c>
      <c r="D29" s="19" t="s">
        <v>140</v>
      </c>
      <c r="E29" s="19" t="s">
        <v>141</v>
      </c>
      <c r="F29" s="20" t="s">
        <v>56</v>
      </c>
      <c r="G29" s="20"/>
      <c r="H29" s="21"/>
      <c r="I29" s="21"/>
      <c r="J29" s="21"/>
      <c r="K29" s="22" t="str">
        <f aca="false">IF(C29="","",IF(G29="","Not assessed",IF(AND(F29="Essential",OR(G29="Not implemented",G29="Partial")),"ESSENTIAL GAP",IF(OR(G29="Not implemented",G29="Partial"),"Gap",""))))</f>
        <v>Not assessed</v>
      </c>
      <c r="L29" s="23" t="str">
        <f aca="false">IF(K29="ESSENTIAL GAP",COUNTIF($K$9:K29,"ESSENTIAL GAP"),"")</f>
        <v/>
      </c>
    </row>
    <row r="30" customFormat="false" ht="51.75" hidden="false" customHeight="true" outlineLevel="0" collapsed="false">
      <c r="A30" s="18" t="s">
        <v>142</v>
      </c>
      <c r="B30" s="19" t="s">
        <v>138</v>
      </c>
      <c r="C30" s="19" t="s">
        <v>143</v>
      </c>
      <c r="D30" s="19" t="s">
        <v>144</v>
      </c>
      <c r="E30" s="19" t="s">
        <v>145</v>
      </c>
      <c r="F30" s="20" t="s">
        <v>69</v>
      </c>
      <c r="G30" s="20"/>
      <c r="H30" s="21"/>
      <c r="I30" s="21"/>
      <c r="J30" s="21"/>
      <c r="K30" s="22" t="str">
        <f aca="false">IF(C30="","",IF(G30="","Not assessed",IF(AND(F30="Essential",OR(G30="Not implemented",G30="Partial")),"ESSENTIAL GAP",IF(OR(G30="Not implemented",G30="Partial"),"Gap",""))))</f>
        <v>Not assessed</v>
      </c>
      <c r="L30" s="23" t="str">
        <f aca="false">IF(K30="ESSENTIAL GAP",COUNTIF($K$9:K30,"ESSENTIAL GAP"),"")</f>
        <v/>
      </c>
    </row>
    <row r="31" customFormat="false" ht="51.75" hidden="false" customHeight="true" outlineLevel="0" collapsed="false">
      <c r="A31" s="18" t="s">
        <v>146</v>
      </c>
      <c r="B31" s="19" t="s">
        <v>138</v>
      </c>
      <c r="C31" s="19" t="s">
        <v>147</v>
      </c>
      <c r="D31" s="19" t="s">
        <v>148</v>
      </c>
      <c r="E31" s="19" t="s">
        <v>149</v>
      </c>
      <c r="F31" s="20" t="s">
        <v>69</v>
      </c>
      <c r="G31" s="20"/>
      <c r="H31" s="21"/>
      <c r="I31" s="21"/>
      <c r="J31" s="21"/>
      <c r="K31" s="22" t="str">
        <f aca="false">IF(C31="","",IF(G31="","Not assessed",IF(AND(F31="Essential",OR(G31="Not implemented",G31="Partial")),"ESSENTIAL GAP",IF(OR(G31="Not implemented",G31="Partial"),"Gap",""))))</f>
        <v>Not assessed</v>
      </c>
      <c r="L31" s="23" t="str">
        <f aca="false">IF(K31="ESSENTIAL GAP",COUNTIF($K$9:K31,"ESSENTIAL GAP"),"")</f>
        <v/>
      </c>
    </row>
    <row r="32" customFormat="false" ht="51.75" hidden="false" customHeight="true" outlineLevel="0" collapsed="false">
      <c r="A32" s="18" t="s">
        <v>150</v>
      </c>
      <c r="B32" s="19" t="s">
        <v>138</v>
      </c>
      <c r="C32" s="19" t="s">
        <v>151</v>
      </c>
      <c r="D32" s="19" t="s">
        <v>152</v>
      </c>
      <c r="E32" s="19" t="s">
        <v>153</v>
      </c>
      <c r="F32" s="20" t="s">
        <v>69</v>
      </c>
      <c r="G32" s="20"/>
      <c r="H32" s="21"/>
      <c r="I32" s="21"/>
      <c r="J32" s="21"/>
      <c r="K32" s="22" t="str">
        <f aca="false">IF(C32="","",IF(G32="","Not assessed",IF(AND(F32="Essential",OR(G32="Not implemented",G32="Partial")),"ESSENTIAL GAP",IF(OR(G32="Not implemented",G32="Partial"),"Gap",""))))</f>
        <v>Not assessed</v>
      </c>
      <c r="L32" s="23" t="str">
        <f aca="false">IF(K32="ESSENTIAL GAP",COUNTIF($K$9:K32,"ESSENTIAL GAP"),"")</f>
        <v/>
      </c>
    </row>
    <row r="33" customFormat="false" ht="51.75" hidden="false" customHeight="true" outlineLevel="0" collapsed="false">
      <c r="A33" s="18" t="s">
        <v>154</v>
      </c>
      <c r="B33" s="19" t="s">
        <v>155</v>
      </c>
      <c r="C33" s="19" t="s">
        <v>156</v>
      </c>
      <c r="D33" s="19" t="s">
        <v>157</v>
      </c>
      <c r="E33" s="19" t="s">
        <v>158</v>
      </c>
      <c r="F33" s="20" t="s">
        <v>56</v>
      </c>
      <c r="G33" s="20"/>
      <c r="H33" s="21"/>
      <c r="I33" s="21"/>
      <c r="J33" s="21"/>
      <c r="K33" s="22" t="str">
        <f aca="false">IF(C33="","",IF(G33="","Not assessed",IF(AND(F33="Essential",OR(G33="Not implemented",G33="Partial")),"ESSENTIAL GAP",IF(OR(G33="Not implemented",G33="Partial"),"Gap",""))))</f>
        <v>Not assessed</v>
      </c>
      <c r="L33" s="23" t="str">
        <f aca="false">IF(K33="ESSENTIAL GAP",COUNTIF($K$9:K33,"ESSENTIAL GAP"),"")</f>
        <v/>
      </c>
    </row>
    <row r="34" customFormat="false" ht="51.75" hidden="false" customHeight="true" outlineLevel="0" collapsed="false">
      <c r="A34" s="18" t="s">
        <v>159</v>
      </c>
      <c r="B34" s="19" t="s">
        <v>155</v>
      </c>
      <c r="C34" s="19" t="s">
        <v>160</v>
      </c>
      <c r="D34" s="19" t="s">
        <v>161</v>
      </c>
      <c r="E34" s="19" t="s">
        <v>162</v>
      </c>
      <c r="F34" s="20" t="s">
        <v>56</v>
      </c>
      <c r="G34" s="20"/>
      <c r="H34" s="21"/>
      <c r="I34" s="21"/>
      <c r="J34" s="21"/>
      <c r="K34" s="22" t="str">
        <f aca="false">IF(C34="","",IF(G34="","Not assessed",IF(AND(F34="Essential",OR(G34="Not implemented",G34="Partial")),"ESSENTIAL GAP",IF(OR(G34="Not implemented",G34="Partial"),"Gap",""))))</f>
        <v>Not assessed</v>
      </c>
      <c r="L34" s="23" t="str">
        <f aca="false">IF(K34="ESSENTIAL GAP",COUNTIF($K$9:K34,"ESSENTIAL GAP"),"")</f>
        <v/>
      </c>
    </row>
    <row r="35" customFormat="false" ht="51.75" hidden="false" customHeight="true" outlineLevel="0" collapsed="false">
      <c r="A35" s="18" t="s">
        <v>163</v>
      </c>
      <c r="B35" s="19" t="s">
        <v>155</v>
      </c>
      <c r="C35" s="19" t="s">
        <v>164</v>
      </c>
      <c r="D35" s="19" t="s">
        <v>165</v>
      </c>
      <c r="E35" s="19" t="s">
        <v>166</v>
      </c>
      <c r="F35" s="20" t="s">
        <v>69</v>
      </c>
      <c r="G35" s="20"/>
      <c r="H35" s="21"/>
      <c r="I35" s="21"/>
      <c r="J35" s="21"/>
      <c r="K35" s="22" t="str">
        <f aca="false">IF(C35="","",IF(G35="","Not assessed",IF(AND(F35="Essential",OR(G35="Not implemented",G35="Partial")),"ESSENTIAL GAP",IF(OR(G35="Not implemented",G35="Partial"),"Gap",""))))</f>
        <v>Not assessed</v>
      </c>
      <c r="L35" s="23" t="str">
        <f aca="false">IF(K35="ESSENTIAL GAP",COUNTIF($K$9:K35,"ESSENTIAL GAP"),"")</f>
        <v/>
      </c>
    </row>
    <row r="36" customFormat="false" ht="51.75" hidden="false" customHeight="true" outlineLevel="0" collapsed="false">
      <c r="A36" s="18" t="s">
        <v>167</v>
      </c>
      <c r="B36" s="19" t="s">
        <v>155</v>
      </c>
      <c r="C36" s="19" t="s">
        <v>168</v>
      </c>
      <c r="D36" s="19" t="s">
        <v>169</v>
      </c>
      <c r="E36" s="19" t="s">
        <v>170</v>
      </c>
      <c r="F36" s="20" t="s">
        <v>69</v>
      </c>
      <c r="G36" s="20"/>
      <c r="H36" s="21"/>
      <c r="I36" s="21"/>
      <c r="J36" s="21"/>
      <c r="K36" s="22" t="str">
        <f aca="false">IF(C36="","",IF(G36="","Not assessed",IF(AND(F36="Essential",OR(G36="Not implemented",G36="Partial")),"ESSENTIAL GAP",IF(OR(G36="Not implemented",G36="Partial"),"Gap",""))))</f>
        <v>Not assessed</v>
      </c>
      <c r="L36" s="23" t="str">
        <f aca="false">IF(K36="ESSENTIAL GAP",COUNTIF($K$9:K36,"ESSENTIAL GAP"),"")</f>
        <v/>
      </c>
    </row>
    <row r="37" customFormat="false" ht="51.75" hidden="false" customHeight="true" outlineLevel="0" collapsed="false">
      <c r="A37" s="18" t="s">
        <v>171</v>
      </c>
      <c r="B37" s="19" t="s">
        <v>155</v>
      </c>
      <c r="C37" s="19" t="s">
        <v>172</v>
      </c>
      <c r="D37" s="19" t="s">
        <v>173</v>
      </c>
      <c r="E37" s="19" t="s">
        <v>174</v>
      </c>
      <c r="F37" s="20" t="s">
        <v>69</v>
      </c>
      <c r="G37" s="20"/>
      <c r="H37" s="21"/>
      <c r="I37" s="21"/>
      <c r="J37" s="21"/>
      <c r="K37" s="22" t="str">
        <f aca="false">IF(C37="","",IF(G37="","Not assessed",IF(AND(F37="Essential",OR(G37="Not implemented",G37="Partial")),"ESSENTIAL GAP",IF(OR(G37="Not implemented",G37="Partial"),"Gap",""))))</f>
        <v>Not assessed</v>
      </c>
      <c r="L37" s="23" t="str">
        <f aca="false">IF(K37="ESSENTIAL GAP",COUNTIF($K$9:K37,"ESSENTIAL GAP"),"")</f>
        <v/>
      </c>
    </row>
    <row r="38" customFormat="false" ht="51.75" hidden="false" customHeight="true" outlineLevel="0" collapsed="false">
      <c r="A38" s="18" t="s">
        <v>175</v>
      </c>
      <c r="B38" s="19" t="s">
        <v>155</v>
      </c>
      <c r="C38" s="19" t="s">
        <v>176</v>
      </c>
      <c r="D38" s="19" t="s">
        <v>177</v>
      </c>
      <c r="E38" s="19" t="s">
        <v>178</v>
      </c>
      <c r="F38" s="20" t="s">
        <v>56</v>
      </c>
      <c r="G38" s="20"/>
      <c r="H38" s="21"/>
      <c r="I38" s="21"/>
      <c r="J38" s="21"/>
      <c r="K38" s="22" t="str">
        <f aca="false">IF(C38="","",IF(G38="","Not assessed",IF(AND(F38="Essential",OR(G38="Not implemented",G38="Partial")),"ESSENTIAL GAP",IF(OR(G38="Not implemented",G38="Partial"),"Gap",""))))</f>
        <v>Not assessed</v>
      </c>
      <c r="L38" s="23" t="str">
        <f aca="false">IF(K38="ESSENTIAL GAP",COUNTIF($K$9:K38,"ESSENTIAL GAP"),"")</f>
        <v/>
      </c>
    </row>
    <row r="39" customFormat="false" ht="51.75" hidden="false" customHeight="true" outlineLevel="0" collapsed="false">
      <c r="A39" s="18" t="s">
        <v>179</v>
      </c>
      <c r="B39" s="19" t="s">
        <v>155</v>
      </c>
      <c r="C39" s="19" t="s">
        <v>180</v>
      </c>
      <c r="D39" s="19" t="s">
        <v>181</v>
      </c>
      <c r="E39" s="19" t="s">
        <v>182</v>
      </c>
      <c r="F39" s="20" t="s">
        <v>69</v>
      </c>
      <c r="G39" s="20"/>
      <c r="H39" s="21"/>
      <c r="I39" s="21"/>
      <c r="J39" s="21"/>
      <c r="K39" s="22" t="str">
        <f aca="false">IF(C39="","",IF(G39="","Not assessed",IF(AND(F39="Essential",OR(G39="Not implemented",G39="Partial")),"ESSENTIAL GAP",IF(OR(G39="Not implemented",G39="Partial"),"Gap",""))))</f>
        <v>Not assessed</v>
      </c>
      <c r="L39" s="23" t="str">
        <f aca="false">IF(K39="ESSENTIAL GAP",COUNTIF($K$9:K39,"ESSENTIAL GAP"),"")</f>
        <v/>
      </c>
    </row>
    <row r="40" customFormat="false" ht="51.75" hidden="false" customHeight="true" outlineLevel="0" collapsed="false">
      <c r="A40" s="18" t="s">
        <v>183</v>
      </c>
      <c r="B40" s="19" t="s">
        <v>155</v>
      </c>
      <c r="C40" s="19" t="s">
        <v>184</v>
      </c>
      <c r="D40" s="19" t="s">
        <v>185</v>
      </c>
      <c r="E40" s="19" t="s">
        <v>186</v>
      </c>
      <c r="F40" s="20" t="s">
        <v>69</v>
      </c>
      <c r="G40" s="20"/>
      <c r="H40" s="21"/>
      <c r="I40" s="21"/>
      <c r="J40" s="21"/>
      <c r="K40" s="22" t="str">
        <f aca="false">IF(C40="","",IF(G40="","Not assessed",IF(AND(F40="Essential",OR(G40="Not implemented",G40="Partial")),"ESSENTIAL GAP",IF(OR(G40="Not implemented",G40="Partial"),"Gap",""))))</f>
        <v>Not assessed</v>
      </c>
      <c r="L40" s="23" t="str">
        <f aca="false">IF(K40="ESSENTIAL GAP",COUNTIF($K$9:K40,"ESSENTIAL GAP"),"")</f>
        <v/>
      </c>
    </row>
    <row r="41" customFormat="false" ht="51.75" hidden="false" customHeight="true" outlineLevel="0" collapsed="false">
      <c r="A41" s="18" t="s">
        <v>187</v>
      </c>
      <c r="B41" s="19" t="s">
        <v>188</v>
      </c>
      <c r="C41" s="19" t="s">
        <v>189</v>
      </c>
      <c r="D41" s="19" t="s">
        <v>190</v>
      </c>
      <c r="E41" s="19" t="s">
        <v>191</v>
      </c>
      <c r="F41" s="20" t="s">
        <v>56</v>
      </c>
      <c r="G41" s="20"/>
      <c r="H41" s="21"/>
      <c r="I41" s="21"/>
      <c r="J41" s="21"/>
      <c r="K41" s="22" t="str">
        <f aca="false">IF(C41="","",IF(G41="","Not assessed",IF(AND(F41="Essential",OR(G41="Not implemented",G41="Partial")),"ESSENTIAL GAP",IF(OR(G41="Not implemented",G41="Partial"),"Gap",""))))</f>
        <v>Not assessed</v>
      </c>
      <c r="L41" s="23" t="str">
        <f aca="false">IF(K41="ESSENTIAL GAP",COUNTIF($K$9:K41,"ESSENTIAL GAP"),"")</f>
        <v/>
      </c>
    </row>
    <row r="42" customFormat="false" ht="51.75" hidden="false" customHeight="true" outlineLevel="0" collapsed="false">
      <c r="A42" s="18" t="s">
        <v>192</v>
      </c>
      <c r="B42" s="19" t="s">
        <v>188</v>
      </c>
      <c r="C42" s="19" t="s">
        <v>193</v>
      </c>
      <c r="D42" s="19" t="s">
        <v>194</v>
      </c>
      <c r="E42" s="19" t="s">
        <v>195</v>
      </c>
      <c r="F42" s="20" t="s">
        <v>69</v>
      </c>
      <c r="G42" s="20"/>
      <c r="H42" s="21"/>
      <c r="I42" s="21"/>
      <c r="J42" s="21"/>
      <c r="K42" s="22" t="str">
        <f aca="false">IF(C42="","",IF(G42="","Not assessed",IF(AND(F42="Essential",OR(G42="Not implemented",G42="Partial")),"ESSENTIAL GAP",IF(OR(G42="Not implemented",G42="Partial"),"Gap",""))))</f>
        <v>Not assessed</v>
      </c>
      <c r="L42" s="23" t="str">
        <f aca="false">IF(K42="ESSENTIAL GAP",COUNTIF($K$9:K42,"ESSENTIAL GAP"),"")</f>
        <v/>
      </c>
    </row>
    <row r="43" customFormat="false" ht="51.75" hidden="false" customHeight="true" outlineLevel="0" collapsed="false">
      <c r="A43" s="18" t="s">
        <v>196</v>
      </c>
      <c r="B43" s="19" t="s">
        <v>188</v>
      </c>
      <c r="C43" s="19" t="s">
        <v>197</v>
      </c>
      <c r="D43" s="19" t="s">
        <v>198</v>
      </c>
      <c r="E43" s="19" t="s">
        <v>199</v>
      </c>
      <c r="F43" s="20" t="s">
        <v>69</v>
      </c>
      <c r="G43" s="20"/>
      <c r="H43" s="21"/>
      <c r="I43" s="21"/>
      <c r="J43" s="21"/>
      <c r="K43" s="22" t="str">
        <f aca="false">IF(C43="","",IF(G43="","Not assessed",IF(AND(F43="Essential",OR(G43="Not implemented",G43="Partial")),"ESSENTIAL GAP",IF(OR(G43="Not implemented",G43="Partial"),"Gap",""))))</f>
        <v>Not assessed</v>
      </c>
      <c r="L43" s="23" t="str">
        <f aca="false">IF(K43="ESSENTIAL GAP",COUNTIF($K$9:K43,"ESSENTIAL GAP"),"")</f>
        <v/>
      </c>
    </row>
    <row r="44" customFormat="false" ht="51.75" hidden="false" customHeight="true" outlineLevel="0" collapsed="false">
      <c r="A44" s="18" t="s">
        <v>200</v>
      </c>
      <c r="B44" s="19" t="s">
        <v>188</v>
      </c>
      <c r="C44" s="19" t="s">
        <v>201</v>
      </c>
      <c r="D44" s="19" t="s">
        <v>202</v>
      </c>
      <c r="E44" s="19" t="s">
        <v>203</v>
      </c>
      <c r="F44" s="20" t="s">
        <v>69</v>
      </c>
      <c r="G44" s="20"/>
      <c r="H44" s="21"/>
      <c r="I44" s="21"/>
      <c r="J44" s="21"/>
      <c r="K44" s="22" t="str">
        <f aca="false">IF(C44="","",IF(G44="","Not assessed",IF(AND(F44="Essential",OR(G44="Not implemented",G44="Partial")),"ESSENTIAL GAP",IF(OR(G44="Not implemented",G44="Partial"),"Gap",""))))</f>
        <v>Not assessed</v>
      </c>
      <c r="L44" s="23" t="str">
        <f aca="false">IF(K44="ESSENTIAL GAP",COUNTIF($K$9:K44,"ESSENTIAL GAP"),"")</f>
        <v/>
      </c>
    </row>
    <row r="45" customFormat="false" ht="51.75" hidden="false" customHeight="true" outlineLevel="0" collapsed="false">
      <c r="A45" s="18" t="s">
        <v>204</v>
      </c>
      <c r="B45" s="19" t="s">
        <v>188</v>
      </c>
      <c r="C45" s="19" t="s">
        <v>205</v>
      </c>
      <c r="D45" s="19" t="s">
        <v>206</v>
      </c>
      <c r="E45" s="19" t="s">
        <v>207</v>
      </c>
      <c r="F45" s="20" t="s">
        <v>69</v>
      </c>
      <c r="G45" s="20"/>
      <c r="H45" s="21"/>
      <c r="I45" s="21"/>
      <c r="J45" s="21"/>
      <c r="K45" s="22" t="str">
        <f aca="false">IF(C45="","",IF(G45="","Not assessed",IF(AND(F45="Essential",OR(G45="Not implemented",G45="Partial")),"ESSENTIAL GAP",IF(OR(G45="Not implemented",G45="Partial"),"Gap",""))))</f>
        <v>Not assessed</v>
      </c>
      <c r="L45" s="23" t="str">
        <f aca="false">IF(K45="ESSENTIAL GAP",COUNTIF($K$9:K45,"ESSENTIAL GAP"),"")</f>
        <v/>
      </c>
    </row>
  </sheetData>
  <autoFilter ref="A8:K45"/>
  <mergeCells count="3">
    <mergeCell ref="C4:D4"/>
    <mergeCell ref="C5:D5"/>
    <mergeCell ref="C6:D6"/>
  </mergeCells>
  <conditionalFormatting sqref="K9:K85">
    <cfRule type="expression" priority="2" aboveAverage="0" equalAverage="0" bottom="0" percent="0" rank="0" text="" dxfId="6">
      <formula>K9="ESSENTIAL GAP"</formula>
    </cfRule>
    <cfRule type="expression" priority="3" aboveAverage="0" equalAverage="0" bottom="0" percent="0" rank="0" text="" dxfId="7">
      <formula>K9="Gap"</formula>
    </cfRule>
  </conditionalFormatting>
  <conditionalFormatting sqref="G9:G85">
    <cfRule type="expression" priority="4" aboveAverage="0" equalAverage="0" bottom="0" percent="0" rank="0" text="" dxfId="8">
      <formula>G9="Implemented"</formula>
    </cfRule>
  </conditionalFormatting>
  <dataValidations count="4">
    <dataValidation allowBlank="true" error="Enter a valid date (after 01/01/2000)." errorStyle="stop" errorTitle="Date required" operator="greaterThan" showDropDown="false" showErrorMessage="true" showInputMessage="false" sqref="C6" type="date">
      <formula1>36526</formula1>
      <formula2>0</formula2>
    </dataValidation>
    <dataValidation allowBlank="true" error="Please choose a value from the drop-down list." errorStyle="stop" errorTitle="Invalid entry" operator="between" prompt="Implemented · Partial · Not implemented · N/A" promptTitle="Status" showDropDown="false" showErrorMessage="true" showInputMessage="true" sqref="G9:G85" type="list">
      <formula1>Lists!$A$2:$A$5</formula1>
      <formula2>0</formula2>
    </dataValidation>
    <dataValidation allowBlank="true" error="Please choose a value from the drop-down list." errorStyle="stop" errorTitle="Invalid entry" operator="between" showDropDown="false" showErrorMessage="true" showInputMessage="false" sqref="F9:F85" type="list">
      <formula1>Lists!$B$2:$B$3</formula1>
      <formula2>0</formula2>
    </dataValidation>
    <dataValidation allowBlank="true" error="Please choose a value from the drop-down list." errorStyle="stop" errorTitle="Invalid entry" operator="between" showDropDown="false" showErrorMessage="true" showInputMessage="false" sqref="B9:B85" type="list">
      <formula1>Lists!$C$2:$C$8</formula1>
      <formula2>0</formula2>
    </dataValidation>
  </dataValidations>
  <printOptions headings="false" gridLines="false" gridLinesSet="true" horizontalCentered="false" verticalCentered="false"/>
  <pageMargins left="0.75" right="0.75" top="1" bottom="0.6" header="0.511811023622047" footer="0.25"/>
  <pageSetup paperSize="9" scale="100" fitToWidth="1" fitToHeight="0" pageOrder="downThenOver" orientation="landscape" blackAndWhite="false" draft="false" cellComments="none" horizontalDpi="300" verticalDpi="300" copies="1"/>
  <headerFooter differentFirst="false" differentOddEven="false">
    <oddHeader/>
    <oddFooter>&amp;L&amp;7 This resource is provided under the dataintelligenceinsights.com Standard Use Licence v1.0. © dataintelligenceinsights.com. All rights reserved.&amp;R&amp;7 Page &amp;P of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3" min="2" style="0" width="11"/>
    <col collapsed="false" customWidth="true" hidden="false" outlineLevel="0" max="4" min="4" style="0" width="12"/>
    <col collapsed="false" customWidth="true" hidden="false" outlineLevel="0" max="5" min="5" style="0" width="11"/>
    <col collapsed="false" customWidth="true" hidden="false" outlineLevel="0" max="6" min="6" style="0" width="13"/>
    <col collapsed="false" customWidth="true" hidden="false" outlineLevel="0" max="9" min="7" style="0" width="12"/>
    <col collapsed="false" customWidth="true" hidden="false" outlineLevel="0" max="10" min="10" style="0" width="30"/>
  </cols>
  <sheetData>
    <row r="1" customFormat="false" ht="17.35" hidden="false" customHeight="false" outlineLevel="0" collapsed="false">
      <c r="A1" s="13" t="s">
        <v>208</v>
      </c>
      <c r="B1" s="1"/>
      <c r="C1" s="1"/>
      <c r="D1" s="1"/>
      <c r="E1" s="1"/>
      <c r="F1" s="1"/>
      <c r="G1" s="1"/>
      <c r="H1" s="1"/>
      <c r="I1" s="1"/>
      <c r="J1" s="1"/>
    </row>
    <row r="2" customFormat="false" ht="15" hidden="false" customHeight="false" outlineLevel="0" collapsed="false">
      <c r="A2" s="24" t="str">
        <f aca="false">IF(Checklist!C4="","Scope: (not yet entered on Checklist)","Scope: "&amp;Checklist!C4)</f>
        <v>Scope: (not yet entered on Checklist)</v>
      </c>
      <c r="B2" s="1"/>
      <c r="C2" s="1"/>
      <c r="D2" s="1"/>
      <c r="E2" s="1"/>
      <c r="F2" s="1"/>
      <c r="G2" s="1"/>
      <c r="H2" s="1"/>
      <c r="I2" s="1"/>
      <c r="J2" s="1"/>
    </row>
    <row r="3" customFormat="false" ht="15" hidden="false" customHeight="false" outlineLevel="0" collapsed="false">
      <c r="A3" s="1"/>
      <c r="B3" s="1"/>
      <c r="C3" s="1"/>
      <c r="D3" s="1"/>
      <c r="E3" s="1"/>
      <c r="F3" s="1"/>
      <c r="G3" s="1"/>
      <c r="H3" s="1"/>
      <c r="I3" s="1"/>
      <c r="J3" s="1"/>
    </row>
    <row r="4" customFormat="false" ht="18" hidden="false" customHeight="true" outlineLevel="0" collapsed="false">
      <c r="A4" s="25" t="s">
        <v>209</v>
      </c>
      <c r="B4" s="26"/>
      <c r="C4" s="26"/>
      <c r="D4" s="26"/>
      <c r="E4" s="26"/>
      <c r="F4" s="26"/>
      <c r="G4" s="26"/>
      <c r="H4" s="26"/>
      <c r="I4" s="26"/>
      <c r="J4" s="26"/>
    </row>
    <row r="5" customFormat="false" ht="30" hidden="false" customHeight="true" outlineLevel="0" collapsed="false">
      <c r="A5" s="17" t="s">
        <v>40</v>
      </c>
      <c r="B5" s="17" t="s">
        <v>210</v>
      </c>
      <c r="C5" s="17" t="s">
        <v>211</v>
      </c>
      <c r="D5" s="17" t="s">
        <v>212</v>
      </c>
      <c r="E5" s="17" t="s">
        <v>213</v>
      </c>
      <c r="F5" s="17" t="s">
        <v>214</v>
      </c>
      <c r="G5" s="17" t="s">
        <v>215</v>
      </c>
      <c r="H5" s="17" t="s">
        <v>216</v>
      </c>
      <c r="I5" s="17" t="s">
        <v>217</v>
      </c>
      <c r="J5" s="17" t="s">
        <v>218</v>
      </c>
    </row>
    <row r="6" customFormat="false" ht="15" hidden="false" customHeight="false" outlineLevel="0" collapsed="false">
      <c r="A6" s="19" t="s">
        <v>52</v>
      </c>
      <c r="B6" s="27" t="n">
        <f aca="false">COUNTIFS(Checklist!$C$9:$C$85,"&lt;&gt;",Checklist!$B$9:$B$85,$A6)</f>
        <v>5</v>
      </c>
      <c r="C6" s="27" t="n">
        <f aca="false">COUNTIFS(Checklist!$C$9:$C$85,"&lt;&gt;",Checklist!$B$9:$B$85,$A6,Checklist!$G$9:$G$85,"N/A")</f>
        <v>0</v>
      </c>
      <c r="D6" s="27" t="n">
        <f aca="false">COUNTIFS(Checklist!$C$9:$C$85,"&lt;&gt;",Checklist!$B$9:$B$85,$A6,Checklist!$G$9:$G$85,"Implemented")</f>
        <v>0</v>
      </c>
      <c r="E6" s="27" t="n">
        <f aca="false">COUNTIFS(Checklist!$C$9:$C$85,"&lt;&gt;",Checklist!$B$9:$B$85,$A6,Checklist!$G$9:$G$85,"Partial")</f>
        <v>0</v>
      </c>
      <c r="F6" s="27" t="n">
        <f aca="false">COUNTIFS(Checklist!$C$9:$C$85,"&lt;&gt;",Checklist!$B$9:$B$85,$A6,Checklist!$G$9:$G$85,"Not implemented")</f>
        <v>0</v>
      </c>
      <c r="G6" s="27" t="n">
        <f aca="false">B6-C6-D6-E6-F6</f>
        <v>5</v>
      </c>
      <c r="H6" s="28" t="str">
        <f aca="false">IF((D6+E6+F6)=0,"Not assessed",(D6+0.5*E6)/(D6+E6+F6))</f>
        <v>Not assessed</v>
      </c>
      <c r="I6" s="27" t="n">
        <f aca="false">COUNTIFS(Checklist!$C$9:$C$85,"&lt;&gt;",Checklist!$B$9:$B$85,$A6,Checklist!$F$9:$F$85,"Essential",Checklist!$G$9:$G$85,"Not implemented")+COUNTIFS(Checklist!$C$9:$C$85,"&lt;&gt;",Checklist!$B$9:$B$85,$A6,Checklist!$F$9:$F$85,"Essential",Checklist!$G$9:$G$85,"Partial")</f>
        <v>0</v>
      </c>
      <c r="J6" s="29" t="str">
        <f aca="false">IF(G6=B6-C6,IF(B6=C6,"All controls N/A","Not assessed"),IF(G6&gt;0,"Incomplete — "&amp;G6&amp;" not assessed",IF(I6&gt;0,I6&amp;" essential gap"&amp;IF(I6&gt;1,"s",""),IF(E6+F6&gt;0,"Essentials in place; other gaps remain","All applicable controls implemented"))))</f>
        <v>Not assessed</v>
      </c>
    </row>
    <row r="7" customFormat="false" ht="15" hidden="false" customHeight="false" outlineLevel="0" collapsed="false">
      <c r="A7" s="19" t="s">
        <v>75</v>
      </c>
      <c r="B7" s="27" t="n">
        <f aca="false">COUNTIFS(Checklist!$C$9:$C$85,"&lt;&gt;",Checklist!$B$9:$B$85,$A7)</f>
        <v>5</v>
      </c>
      <c r="C7" s="27" t="n">
        <f aca="false">COUNTIFS(Checklist!$C$9:$C$85,"&lt;&gt;",Checklist!$B$9:$B$85,$A7,Checklist!$G$9:$G$85,"N/A")</f>
        <v>0</v>
      </c>
      <c r="D7" s="27" t="n">
        <f aca="false">COUNTIFS(Checklist!$C$9:$C$85,"&lt;&gt;",Checklist!$B$9:$B$85,$A7,Checklist!$G$9:$G$85,"Implemented")</f>
        <v>0</v>
      </c>
      <c r="E7" s="27" t="n">
        <f aca="false">COUNTIFS(Checklist!$C$9:$C$85,"&lt;&gt;",Checklist!$B$9:$B$85,$A7,Checklist!$G$9:$G$85,"Partial")</f>
        <v>0</v>
      </c>
      <c r="F7" s="27" t="n">
        <f aca="false">COUNTIFS(Checklist!$C$9:$C$85,"&lt;&gt;",Checklist!$B$9:$B$85,$A7,Checklist!$G$9:$G$85,"Not implemented")</f>
        <v>0</v>
      </c>
      <c r="G7" s="27" t="n">
        <f aca="false">B7-C7-D7-E7-F7</f>
        <v>5</v>
      </c>
      <c r="H7" s="28" t="str">
        <f aca="false">IF((D7+E7+F7)=0,"Not assessed",(D7+0.5*E7)/(D7+E7+F7))</f>
        <v>Not assessed</v>
      </c>
      <c r="I7" s="27" t="n">
        <f aca="false">COUNTIFS(Checklist!$C$9:$C$85,"&lt;&gt;",Checklist!$B$9:$B$85,$A7,Checklist!$F$9:$F$85,"Essential",Checklist!$G$9:$G$85,"Not implemented")+COUNTIFS(Checklist!$C$9:$C$85,"&lt;&gt;",Checklist!$B$9:$B$85,$A7,Checklist!$F$9:$F$85,"Essential",Checklist!$G$9:$G$85,"Partial")</f>
        <v>0</v>
      </c>
      <c r="J7" s="29" t="str">
        <f aca="false">IF(G7=B7-C7,IF(B7=C7,"All controls N/A","Not assessed"),IF(G7&gt;0,"Incomplete — "&amp;G7&amp;" not assessed",IF(I7&gt;0,I7&amp;" essential gap"&amp;IF(I7&gt;1,"s",""),IF(E7+F7&gt;0,"Essentials in place; other gaps remain","All applicable controls implemented"))))</f>
        <v>Not assessed</v>
      </c>
    </row>
    <row r="8" customFormat="false" ht="15" hidden="false" customHeight="false" outlineLevel="0" collapsed="false">
      <c r="A8" s="19" t="s">
        <v>96</v>
      </c>
      <c r="B8" s="27" t="n">
        <f aca="false">COUNTIFS(Checklist!$C$9:$C$85,"&lt;&gt;",Checklist!$B$9:$B$85,$A8)</f>
        <v>4</v>
      </c>
      <c r="C8" s="27" t="n">
        <f aca="false">COUNTIFS(Checklist!$C$9:$C$85,"&lt;&gt;",Checklist!$B$9:$B$85,$A8,Checklist!$G$9:$G$85,"N/A")</f>
        <v>0</v>
      </c>
      <c r="D8" s="27" t="n">
        <f aca="false">COUNTIFS(Checklist!$C$9:$C$85,"&lt;&gt;",Checklist!$B$9:$B$85,$A8,Checklist!$G$9:$G$85,"Implemented")</f>
        <v>0</v>
      </c>
      <c r="E8" s="27" t="n">
        <f aca="false">COUNTIFS(Checklist!$C$9:$C$85,"&lt;&gt;",Checklist!$B$9:$B$85,$A8,Checklist!$G$9:$G$85,"Partial")</f>
        <v>0</v>
      </c>
      <c r="F8" s="27" t="n">
        <f aca="false">COUNTIFS(Checklist!$C$9:$C$85,"&lt;&gt;",Checklist!$B$9:$B$85,$A8,Checklist!$G$9:$G$85,"Not implemented")</f>
        <v>0</v>
      </c>
      <c r="G8" s="27" t="n">
        <f aca="false">B8-C8-D8-E8-F8</f>
        <v>4</v>
      </c>
      <c r="H8" s="28" t="str">
        <f aca="false">IF((D8+E8+F8)=0,"Not assessed",(D8+0.5*E8)/(D8+E8+F8))</f>
        <v>Not assessed</v>
      </c>
      <c r="I8" s="27" t="n">
        <f aca="false">COUNTIFS(Checklist!$C$9:$C$85,"&lt;&gt;",Checklist!$B$9:$B$85,$A8,Checklist!$F$9:$F$85,"Essential",Checklist!$G$9:$G$85,"Not implemented")+COUNTIFS(Checklist!$C$9:$C$85,"&lt;&gt;",Checklist!$B$9:$B$85,$A8,Checklist!$F$9:$F$85,"Essential",Checklist!$G$9:$G$85,"Partial")</f>
        <v>0</v>
      </c>
      <c r="J8" s="29" t="str">
        <f aca="false">IF(G8=B8-C8,IF(B8=C8,"All controls N/A","Not assessed"),IF(G8&gt;0,"Incomplete — "&amp;G8&amp;" not assessed",IF(I8&gt;0,I8&amp;" essential gap"&amp;IF(I8&gt;1,"s",""),IF(E8+F8&gt;0,"Essentials in place; other gaps remain","All applicable controls implemented"))))</f>
        <v>Not assessed</v>
      </c>
    </row>
    <row r="9" customFormat="false" ht="15" hidden="false" customHeight="false" outlineLevel="0" collapsed="false">
      <c r="A9" s="19" t="s">
        <v>113</v>
      </c>
      <c r="B9" s="27" t="n">
        <f aca="false">COUNTIFS(Checklist!$C$9:$C$85,"&lt;&gt;",Checklist!$B$9:$B$85,$A9)</f>
        <v>6</v>
      </c>
      <c r="C9" s="27" t="n">
        <f aca="false">COUNTIFS(Checklist!$C$9:$C$85,"&lt;&gt;",Checklist!$B$9:$B$85,$A9,Checklist!$G$9:$G$85,"N/A")</f>
        <v>0</v>
      </c>
      <c r="D9" s="27" t="n">
        <f aca="false">COUNTIFS(Checklist!$C$9:$C$85,"&lt;&gt;",Checklist!$B$9:$B$85,$A9,Checklist!$G$9:$G$85,"Implemented")</f>
        <v>0</v>
      </c>
      <c r="E9" s="27" t="n">
        <f aca="false">COUNTIFS(Checklist!$C$9:$C$85,"&lt;&gt;",Checklist!$B$9:$B$85,$A9,Checklist!$G$9:$G$85,"Partial")</f>
        <v>0</v>
      </c>
      <c r="F9" s="27" t="n">
        <f aca="false">COUNTIFS(Checklist!$C$9:$C$85,"&lt;&gt;",Checklist!$B$9:$B$85,$A9,Checklist!$G$9:$G$85,"Not implemented")</f>
        <v>0</v>
      </c>
      <c r="G9" s="27" t="n">
        <f aca="false">B9-C9-D9-E9-F9</f>
        <v>6</v>
      </c>
      <c r="H9" s="28" t="str">
        <f aca="false">IF((D9+E9+F9)=0,"Not assessed",(D9+0.5*E9)/(D9+E9+F9))</f>
        <v>Not assessed</v>
      </c>
      <c r="I9" s="27" t="n">
        <f aca="false">COUNTIFS(Checklist!$C$9:$C$85,"&lt;&gt;",Checklist!$B$9:$B$85,$A9,Checklist!$F$9:$F$85,"Essential",Checklist!$G$9:$G$85,"Not implemented")+COUNTIFS(Checklist!$C$9:$C$85,"&lt;&gt;",Checklist!$B$9:$B$85,$A9,Checklist!$F$9:$F$85,"Essential",Checklist!$G$9:$G$85,"Partial")</f>
        <v>0</v>
      </c>
      <c r="J9" s="29" t="str">
        <f aca="false">IF(G9=B9-C9,IF(B9=C9,"All controls N/A","Not assessed"),IF(G9&gt;0,"Incomplete — "&amp;G9&amp;" not assessed",IF(I9&gt;0,I9&amp;" essential gap"&amp;IF(I9&gt;1,"s",""),IF(E9+F9&gt;0,"Essentials in place; other gaps remain","All applicable controls implemented"))))</f>
        <v>Not assessed</v>
      </c>
    </row>
    <row r="10" customFormat="false" ht="15" hidden="false" customHeight="false" outlineLevel="0" collapsed="false">
      <c r="A10" s="19" t="s">
        <v>138</v>
      </c>
      <c r="B10" s="27" t="n">
        <f aca="false">COUNTIFS(Checklist!$C$9:$C$85,"&lt;&gt;",Checklist!$B$9:$B$85,$A10)</f>
        <v>4</v>
      </c>
      <c r="C10" s="27" t="n">
        <f aca="false">COUNTIFS(Checklist!$C$9:$C$85,"&lt;&gt;",Checklist!$B$9:$B$85,$A10,Checklist!$G$9:$G$85,"N/A")</f>
        <v>0</v>
      </c>
      <c r="D10" s="27" t="n">
        <f aca="false">COUNTIFS(Checklist!$C$9:$C$85,"&lt;&gt;",Checklist!$B$9:$B$85,$A10,Checklist!$G$9:$G$85,"Implemented")</f>
        <v>0</v>
      </c>
      <c r="E10" s="27" t="n">
        <f aca="false">COUNTIFS(Checklist!$C$9:$C$85,"&lt;&gt;",Checklist!$B$9:$B$85,$A10,Checklist!$G$9:$G$85,"Partial")</f>
        <v>0</v>
      </c>
      <c r="F10" s="27" t="n">
        <f aca="false">COUNTIFS(Checklist!$C$9:$C$85,"&lt;&gt;",Checklist!$B$9:$B$85,$A10,Checklist!$G$9:$G$85,"Not implemented")</f>
        <v>0</v>
      </c>
      <c r="G10" s="27" t="n">
        <f aca="false">B10-C10-D10-E10-F10</f>
        <v>4</v>
      </c>
      <c r="H10" s="28" t="str">
        <f aca="false">IF((D10+E10+F10)=0,"Not assessed",(D10+0.5*E10)/(D10+E10+F10))</f>
        <v>Not assessed</v>
      </c>
      <c r="I10" s="27" t="n">
        <f aca="false">COUNTIFS(Checklist!$C$9:$C$85,"&lt;&gt;",Checklist!$B$9:$B$85,$A10,Checklist!$F$9:$F$85,"Essential",Checklist!$G$9:$G$85,"Not implemented")+COUNTIFS(Checklist!$C$9:$C$85,"&lt;&gt;",Checklist!$B$9:$B$85,$A10,Checklist!$F$9:$F$85,"Essential",Checklist!$G$9:$G$85,"Partial")</f>
        <v>0</v>
      </c>
      <c r="J10" s="29" t="str">
        <f aca="false">IF(G10=B10-C10,IF(B10=C10,"All controls N/A","Not assessed"),IF(G10&gt;0,"Incomplete — "&amp;G10&amp;" not assessed",IF(I10&gt;0,I10&amp;" essential gap"&amp;IF(I10&gt;1,"s",""),IF(E10+F10&gt;0,"Essentials in place; other gaps remain","All applicable controls implemented"))))</f>
        <v>Not assessed</v>
      </c>
    </row>
    <row r="11" customFormat="false" ht="15" hidden="false" customHeight="false" outlineLevel="0" collapsed="false">
      <c r="A11" s="19" t="s">
        <v>155</v>
      </c>
      <c r="B11" s="27" t="n">
        <f aca="false">COUNTIFS(Checklist!$C$9:$C$85,"&lt;&gt;",Checklist!$B$9:$B$85,$A11)</f>
        <v>8</v>
      </c>
      <c r="C11" s="27" t="n">
        <f aca="false">COUNTIFS(Checklist!$C$9:$C$85,"&lt;&gt;",Checklist!$B$9:$B$85,$A11,Checklist!$G$9:$G$85,"N/A")</f>
        <v>0</v>
      </c>
      <c r="D11" s="27" t="n">
        <f aca="false">COUNTIFS(Checklist!$C$9:$C$85,"&lt;&gt;",Checklist!$B$9:$B$85,$A11,Checklist!$G$9:$G$85,"Implemented")</f>
        <v>0</v>
      </c>
      <c r="E11" s="27" t="n">
        <f aca="false">COUNTIFS(Checklist!$C$9:$C$85,"&lt;&gt;",Checklist!$B$9:$B$85,$A11,Checklist!$G$9:$G$85,"Partial")</f>
        <v>0</v>
      </c>
      <c r="F11" s="27" t="n">
        <f aca="false">COUNTIFS(Checklist!$C$9:$C$85,"&lt;&gt;",Checklist!$B$9:$B$85,$A11,Checklist!$G$9:$G$85,"Not implemented")</f>
        <v>0</v>
      </c>
      <c r="G11" s="27" t="n">
        <f aca="false">B11-C11-D11-E11-F11</f>
        <v>8</v>
      </c>
      <c r="H11" s="28" t="str">
        <f aca="false">IF((D11+E11+F11)=0,"Not assessed",(D11+0.5*E11)/(D11+E11+F11))</f>
        <v>Not assessed</v>
      </c>
      <c r="I11" s="27" t="n">
        <f aca="false">COUNTIFS(Checklist!$C$9:$C$85,"&lt;&gt;",Checklist!$B$9:$B$85,$A11,Checklist!$F$9:$F$85,"Essential",Checklist!$G$9:$G$85,"Not implemented")+COUNTIFS(Checklist!$C$9:$C$85,"&lt;&gt;",Checklist!$B$9:$B$85,$A11,Checklist!$F$9:$F$85,"Essential",Checklist!$G$9:$G$85,"Partial")</f>
        <v>0</v>
      </c>
      <c r="J11" s="29" t="str">
        <f aca="false">IF(G11=B11-C11,IF(B11=C11,"All controls N/A","Not assessed"),IF(G11&gt;0,"Incomplete — "&amp;G11&amp;" not assessed",IF(I11&gt;0,I11&amp;" essential gap"&amp;IF(I11&gt;1,"s",""),IF(E11+F11&gt;0,"Essentials in place; other gaps remain","All applicable controls implemented"))))</f>
        <v>Not assessed</v>
      </c>
    </row>
    <row r="12" customFormat="false" ht="15" hidden="false" customHeight="false" outlineLevel="0" collapsed="false">
      <c r="A12" s="19" t="s">
        <v>188</v>
      </c>
      <c r="B12" s="27" t="n">
        <f aca="false">COUNTIFS(Checklist!$C$9:$C$85,"&lt;&gt;",Checklist!$B$9:$B$85,$A12)</f>
        <v>5</v>
      </c>
      <c r="C12" s="27" t="n">
        <f aca="false">COUNTIFS(Checklist!$C$9:$C$85,"&lt;&gt;",Checklist!$B$9:$B$85,$A12,Checklist!$G$9:$G$85,"N/A")</f>
        <v>0</v>
      </c>
      <c r="D12" s="27" t="n">
        <f aca="false">COUNTIFS(Checklist!$C$9:$C$85,"&lt;&gt;",Checklist!$B$9:$B$85,$A12,Checklist!$G$9:$G$85,"Implemented")</f>
        <v>0</v>
      </c>
      <c r="E12" s="27" t="n">
        <f aca="false">COUNTIFS(Checklist!$C$9:$C$85,"&lt;&gt;",Checklist!$B$9:$B$85,$A12,Checklist!$G$9:$G$85,"Partial")</f>
        <v>0</v>
      </c>
      <c r="F12" s="27" t="n">
        <f aca="false">COUNTIFS(Checklist!$C$9:$C$85,"&lt;&gt;",Checklist!$B$9:$B$85,$A12,Checklist!$G$9:$G$85,"Not implemented")</f>
        <v>0</v>
      </c>
      <c r="G12" s="27" t="n">
        <f aca="false">B12-C12-D12-E12-F12</f>
        <v>5</v>
      </c>
      <c r="H12" s="28" t="str">
        <f aca="false">IF((D12+E12+F12)=0,"Not assessed",(D12+0.5*E12)/(D12+E12+F12))</f>
        <v>Not assessed</v>
      </c>
      <c r="I12" s="27" t="n">
        <f aca="false">COUNTIFS(Checklist!$C$9:$C$85,"&lt;&gt;",Checklist!$B$9:$B$85,$A12,Checklist!$F$9:$F$85,"Essential",Checklist!$G$9:$G$85,"Not implemented")+COUNTIFS(Checklist!$C$9:$C$85,"&lt;&gt;",Checklist!$B$9:$B$85,$A12,Checklist!$F$9:$F$85,"Essential",Checklist!$G$9:$G$85,"Partial")</f>
        <v>0</v>
      </c>
      <c r="J12" s="29" t="str">
        <f aca="false">IF(G12=B12-C12,IF(B12=C12,"All controls N/A","Not assessed"),IF(G12&gt;0,"Incomplete — "&amp;G12&amp;" not assessed",IF(I12&gt;0,I12&amp;" essential gap"&amp;IF(I12&gt;1,"s",""),IF(E12+F12&gt;0,"Essentials in place; other gaps remain","All applicable controls implemented"))))</f>
        <v>Not assessed</v>
      </c>
    </row>
    <row r="13" customFormat="false" ht="23.85" hidden="false" customHeight="false" outlineLevel="0" collapsed="false">
      <c r="A13" s="18" t="s">
        <v>219</v>
      </c>
      <c r="B13" s="30" t="n">
        <f aca="false">COUNTIFS(Checklist!$C$9:$C$85,"&lt;&gt;")</f>
        <v>37</v>
      </c>
      <c r="C13" s="30" t="n">
        <f aca="false">COUNTIFS(Checklist!$C$9:$C$85,"&lt;&gt;",Checklist!$G$9:$G$85,"N/A")</f>
        <v>0</v>
      </c>
      <c r="D13" s="30" t="n">
        <f aca="false">COUNTIFS(Checklist!$C$9:$C$85,"&lt;&gt;",Checklist!$G$9:$G$85,"Implemented")</f>
        <v>0</v>
      </c>
      <c r="E13" s="30" t="n">
        <f aca="false">COUNTIFS(Checklist!$C$9:$C$85,"&lt;&gt;",Checklist!$G$9:$G$85,"Partial")</f>
        <v>0</v>
      </c>
      <c r="F13" s="30" t="n">
        <f aca="false">COUNTIFS(Checklist!$C$9:$C$85,"&lt;&gt;",Checklist!$G$9:$G$85,"Not implemented")</f>
        <v>0</v>
      </c>
      <c r="G13" s="30" t="n">
        <f aca="false">B13-C13-D13-E13-F13</f>
        <v>37</v>
      </c>
      <c r="H13" s="31" t="str">
        <f aca="false">IF((D13+E13+F13)=0,"Not assessed",(D13+0.5*E13)/(D13+E13+F13))</f>
        <v>Not assessed</v>
      </c>
      <c r="I13" s="30" t="n">
        <f aca="false">COUNTIFS(Checklist!$C$9:$C$85,"&lt;&gt;",Checklist!$F$9:$F$85,"Essential",Checklist!$G$9:$G$85,"Not implemented")+COUNTIFS(Checklist!$C$9:$C$85,"&lt;&gt;",Checklist!$F$9:$F$85,"Essential",Checklist!$G$9:$G$85,"Partial")</f>
        <v>0</v>
      </c>
      <c r="J13" s="32" t="str">
        <f aca="false">IF(G13=B13-C13,IF(B13=C13,"All controls N/A","Not assessed"),IF(G13&gt;0,"Incomplete — "&amp;G13&amp;" not assessed",IF(I13&gt;0,I13&amp;" essential gap"&amp;IF(I13&gt;1,"s",""),IF(E13+F13&gt;0,"Essentials in place; other gaps remain","All applicable controls implemented"))))</f>
        <v>Not assessed</v>
      </c>
    </row>
    <row r="14" customFormat="false" ht="15" hidden="false" customHeight="false" outlineLevel="0" collapsed="false">
      <c r="A14" s="1"/>
      <c r="B14" s="1"/>
      <c r="C14" s="1"/>
      <c r="D14" s="1"/>
      <c r="E14" s="1"/>
      <c r="F14" s="1"/>
      <c r="G14" s="1"/>
      <c r="H14" s="1"/>
      <c r="I14" s="1"/>
      <c r="J14" s="1"/>
    </row>
    <row r="15" customFormat="false" ht="18" hidden="false" customHeight="true" outlineLevel="0" collapsed="false">
      <c r="A15" s="25" t="s">
        <v>220</v>
      </c>
      <c r="B15" s="26"/>
      <c r="C15" s="26"/>
      <c r="D15" s="26"/>
      <c r="E15" s="26"/>
      <c r="F15" s="26"/>
      <c r="G15" s="26"/>
      <c r="H15" s="26"/>
      <c r="I15" s="26"/>
      <c r="J15" s="26"/>
    </row>
    <row r="16" customFormat="false" ht="30" hidden="false" customHeight="true" outlineLevel="0" collapsed="false">
      <c r="A16" s="17" t="s">
        <v>39</v>
      </c>
      <c r="B16" s="17" t="s">
        <v>41</v>
      </c>
      <c r="C16" s="17"/>
      <c r="D16" s="17"/>
      <c r="E16" s="17"/>
      <c r="F16" s="17" t="s">
        <v>45</v>
      </c>
      <c r="G16" s="17" t="s">
        <v>47</v>
      </c>
      <c r="H16" s="17" t="s">
        <v>221</v>
      </c>
      <c r="I16" s="17"/>
      <c r="J16" s="17" t="s">
        <v>40</v>
      </c>
    </row>
    <row r="17" customFormat="false" ht="27.75" hidden="false" customHeight="true" outlineLevel="0" collapsed="false">
      <c r="A17" s="23" t="str">
        <f aca="false">IFERROR(INDEX(Checklist!$A$9:$A$85,MATCH(1,Checklist!$L$9:$L$85,0)),"")</f>
        <v/>
      </c>
      <c r="B17" s="33" t="str">
        <f aca="false">IFERROR(INDEX(Checklist!$C$9:$C$85,MATCH(1,Checklist!$L$9:$L$85,0)),"")</f>
        <v/>
      </c>
      <c r="C17" s="33"/>
      <c r="D17" s="33"/>
      <c r="E17" s="33"/>
      <c r="F17" s="23" t="str">
        <f aca="false">IFERROR(INDEX(Checklist!$G$9:$G$85,MATCH(1,Checklist!$L$9:$L$85,0)),"")</f>
        <v/>
      </c>
      <c r="G17" s="34" t="str">
        <f aca="false">IFERROR(INDEX(Checklist!$I$9:$I$85,MATCH(1,Checklist!$L$9:$L$85,0))&amp;"","")</f>
        <v/>
      </c>
      <c r="H17" s="33" t="str">
        <f aca="false">IFERROR(INDEX(Checklist!$H$9:$H$85,MATCH(1,Checklist!$L$9:$L$85,0))&amp;"","")</f>
        <v/>
      </c>
      <c r="I17" s="33"/>
      <c r="J17" s="34" t="str">
        <f aca="false">IFERROR(INDEX(Checklist!$B$9:$B$85,MATCH(1,Checklist!$L$9:$L$85,0)),"")</f>
        <v/>
      </c>
    </row>
    <row r="18" customFormat="false" ht="27.75" hidden="false" customHeight="true" outlineLevel="0" collapsed="false">
      <c r="A18" s="23" t="str">
        <f aca="false">IFERROR(INDEX(Checklist!$A$9:$A$85,MATCH(2,Checklist!$L$9:$L$85,0)),"")</f>
        <v/>
      </c>
      <c r="B18" s="33" t="str">
        <f aca="false">IFERROR(INDEX(Checklist!$C$9:$C$85,MATCH(2,Checklist!$L$9:$L$85,0)),"")</f>
        <v/>
      </c>
      <c r="C18" s="33"/>
      <c r="D18" s="33"/>
      <c r="E18" s="33"/>
      <c r="F18" s="23" t="str">
        <f aca="false">IFERROR(INDEX(Checklist!$G$9:$G$85,MATCH(2,Checklist!$L$9:$L$85,0)),"")</f>
        <v/>
      </c>
      <c r="G18" s="34" t="str">
        <f aca="false">IFERROR(INDEX(Checklist!$I$9:$I$85,MATCH(2,Checklist!$L$9:$L$85,0))&amp;"","")</f>
        <v/>
      </c>
      <c r="H18" s="33" t="str">
        <f aca="false">IFERROR(INDEX(Checklist!$H$9:$H$85,MATCH(2,Checklist!$L$9:$L$85,0))&amp;"","")</f>
        <v/>
      </c>
      <c r="I18" s="33"/>
      <c r="J18" s="34" t="str">
        <f aca="false">IFERROR(INDEX(Checklist!$B$9:$B$85,MATCH(2,Checklist!$L$9:$L$85,0)),"")</f>
        <v/>
      </c>
    </row>
    <row r="19" customFormat="false" ht="27.75" hidden="false" customHeight="true" outlineLevel="0" collapsed="false">
      <c r="A19" s="23" t="str">
        <f aca="false">IFERROR(INDEX(Checklist!$A$9:$A$85,MATCH(3,Checklist!$L$9:$L$85,0)),"")</f>
        <v/>
      </c>
      <c r="B19" s="33" t="str">
        <f aca="false">IFERROR(INDEX(Checklist!$C$9:$C$85,MATCH(3,Checklist!$L$9:$L$85,0)),"")</f>
        <v/>
      </c>
      <c r="C19" s="33"/>
      <c r="D19" s="33"/>
      <c r="E19" s="33"/>
      <c r="F19" s="23" t="str">
        <f aca="false">IFERROR(INDEX(Checklist!$G$9:$G$85,MATCH(3,Checklist!$L$9:$L$85,0)),"")</f>
        <v/>
      </c>
      <c r="G19" s="34" t="str">
        <f aca="false">IFERROR(INDEX(Checklist!$I$9:$I$85,MATCH(3,Checklist!$L$9:$L$85,0))&amp;"","")</f>
        <v/>
      </c>
      <c r="H19" s="33" t="str">
        <f aca="false">IFERROR(INDEX(Checklist!$H$9:$H$85,MATCH(3,Checklist!$L$9:$L$85,0))&amp;"","")</f>
        <v/>
      </c>
      <c r="I19" s="33"/>
      <c r="J19" s="34" t="str">
        <f aca="false">IFERROR(INDEX(Checklist!$B$9:$B$85,MATCH(3,Checklist!$L$9:$L$85,0)),"")</f>
        <v/>
      </c>
    </row>
    <row r="20" customFormat="false" ht="27.75" hidden="false" customHeight="true" outlineLevel="0" collapsed="false">
      <c r="A20" s="23" t="str">
        <f aca="false">IFERROR(INDEX(Checklist!$A$9:$A$85,MATCH(4,Checklist!$L$9:$L$85,0)),"")</f>
        <v/>
      </c>
      <c r="B20" s="33" t="str">
        <f aca="false">IFERROR(INDEX(Checklist!$C$9:$C$85,MATCH(4,Checklist!$L$9:$L$85,0)),"")</f>
        <v/>
      </c>
      <c r="C20" s="33"/>
      <c r="D20" s="33"/>
      <c r="E20" s="33"/>
      <c r="F20" s="23" t="str">
        <f aca="false">IFERROR(INDEX(Checklist!$G$9:$G$85,MATCH(4,Checklist!$L$9:$L$85,0)),"")</f>
        <v/>
      </c>
      <c r="G20" s="34" t="str">
        <f aca="false">IFERROR(INDEX(Checklist!$I$9:$I$85,MATCH(4,Checklist!$L$9:$L$85,0))&amp;"","")</f>
        <v/>
      </c>
      <c r="H20" s="33" t="str">
        <f aca="false">IFERROR(INDEX(Checklist!$H$9:$H$85,MATCH(4,Checklist!$L$9:$L$85,0))&amp;"","")</f>
        <v/>
      </c>
      <c r="I20" s="33"/>
      <c r="J20" s="34" t="str">
        <f aca="false">IFERROR(INDEX(Checklist!$B$9:$B$85,MATCH(4,Checklist!$L$9:$L$85,0)),"")</f>
        <v/>
      </c>
    </row>
    <row r="21" customFormat="false" ht="27.75" hidden="false" customHeight="true" outlineLevel="0" collapsed="false">
      <c r="A21" s="23" t="str">
        <f aca="false">IFERROR(INDEX(Checklist!$A$9:$A$85,MATCH(5,Checklist!$L$9:$L$85,0)),"")</f>
        <v/>
      </c>
      <c r="B21" s="33" t="str">
        <f aca="false">IFERROR(INDEX(Checklist!$C$9:$C$85,MATCH(5,Checklist!$L$9:$L$85,0)),"")</f>
        <v/>
      </c>
      <c r="C21" s="33"/>
      <c r="D21" s="33"/>
      <c r="E21" s="33"/>
      <c r="F21" s="23" t="str">
        <f aca="false">IFERROR(INDEX(Checklist!$G$9:$G$85,MATCH(5,Checklist!$L$9:$L$85,0)),"")</f>
        <v/>
      </c>
      <c r="G21" s="34" t="str">
        <f aca="false">IFERROR(INDEX(Checklist!$I$9:$I$85,MATCH(5,Checklist!$L$9:$L$85,0))&amp;"","")</f>
        <v/>
      </c>
      <c r="H21" s="33" t="str">
        <f aca="false">IFERROR(INDEX(Checklist!$H$9:$H$85,MATCH(5,Checklist!$L$9:$L$85,0))&amp;"","")</f>
        <v/>
      </c>
      <c r="I21" s="33"/>
      <c r="J21" s="34" t="str">
        <f aca="false">IFERROR(INDEX(Checklist!$B$9:$B$85,MATCH(5,Checklist!$L$9:$L$85,0)),"")</f>
        <v/>
      </c>
    </row>
    <row r="22" customFormat="false" ht="27.75" hidden="false" customHeight="true" outlineLevel="0" collapsed="false">
      <c r="A22" s="23" t="str">
        <f aca="false">IFERROR(INDEX(Checklist!$A$9:$A$85,MATCH(6,Checklist!$L$9:$L$85,0)),"")</f>
        <v/>
      </c>
      <c r="B22" s="33" t="str">
        <f aca="false">IFERROR(INDEX(Checklist!$C$9:$C$85,MATCH(6,Checklist!$L$9:$L$85,0)),"")</f>
        <v/>
      </c>
      <c r="C22" s="33"/>
      <c r="D22" s="33"/>
      <c r="E22" s="33"/>
      <c r="F22" s="23" t="str">
        <f aca="false">IFERROR(INDEX(Checklist!$G$9:$G$85,MATCH(6,Checklist!$L$9:$L$85,0)),"")</f>
        <v/>
      </c>
      <c r="G22" s="34" t="str">
        <f aca="false">IFERROR(INDEX(Checklist!$I$9:$I$85,MATCH(6,Checklist!$L$9:$L$85,0))&amp;"","")</f>
        <v/>
      </c>
      <c r="H22" s="33" t="str">
        <f aca="false">IFERROR(INDEX(Checklist!$H$9:$H$85,MATCH(6,Checklist!$L$9:$L$85,0))&amp;"","")</f>
        <v/>
      </c>
      <c r="I22" s="33"/>
      <c r="J22" s="34" t="str">
        <f aca="false">IFERROR(INDEX(Checklist!$B$9:$B$85,MATCH(6,Checklist!$L$9:$L$85,0)),"")</f>
        <v/>
      </c>
    </row>
    <row r="23" customFormat="false" ht="27.75" hidden="false" customHeight="true" outlineLevel="0" collapsed="false">
      <c r="A23" s="23" t="str">
        <f aca="false">IFERROR(INDEX(Checklist!$A$9:$A$85,MATCH(7,Checklist!$L$9:$L$85,0)),"")</f>
        <v/>
      </c>
      <c r="B23" s="33" t="str">
        <f aca="false">IFERROR(INDEX(Checklist!$C$9:$C$85,MATCH(7,Checklist!$L$9:$L$85,0)),"")</f>
        <v/>
      </c>
      <c r="C23" s="33"/>
      <c r="D23" s="33"/>
      <c r="E23" s="33"/>
      <c r="F23" s="23" t="str">
        <f aca="false">IFERROR(INDEX(Checklist!$G$9:$G$85,MATCH(7,Checklist!$L$9:$L$85,0)),"")</f>
        <v/>
      </c>
      <c r="G23" s="34" t="str">
        <f aca="false">IFERROR(INDEX(Checklist!$I$9:$I$85,MATCH(7,Checklist!$L$9:$L$85,0))&amp;"","")</f>
        <v/>
      </c>
      <c r="H23" s="33" t="str">
        <f aca="false">IFERROR(INDEX(Checklist!$H$9:$H$85,MATCH(7,Checklist!$L$9:$L$85,0))&amp;"","")</f>
        <v/>
      </c>
      <c r="I23" s="33"/>
      <c r="J23" s="34" t="str">
        <f aca="false">IFERROR(INDEX(Checklist!$B$9:$B$85,MATCH(7,Checklist!$L$9:$L$85,0)),"")</f>
        <v/>
      </c>
    </row>
    <row r="24" customFormat="false" ht="27.75" hidden="false" customHeight="true" outlineLevel="0" collapsed="false">
      <c r="A24" s="23" t="str">
        <f aca="false">IFERROR(INDEX(Checklist!$A$9:$A$85,MATCH(8,Checklist!$L$9:$L$85,0)),"")</f>
        <v/>
      </c>
      <c r="B24" s="33" t="str">
        <f aca="false">IFERROR(INDEX(Checklist!$C$9:$C$85,MATCH(8,Checklist!$L$9:$L$85,0)),"")</f>
        <v/>
      </c>
      <c r="C24" s="33"/>
      <c r="D24" s="33"/>
      <c r="E24" s="33"/>
      <c r="F24" s="23" t="str">
        <f aca="false">IFERROR(INDEX(Checklist!$G$9:$G$85,MATCH(8,Checklist!$L$9:$L$85,0)),"")</f>
        <v/>
      </c>
      <c r="G24" s="34" t="str">
        <f aca="false">IFERROR(INDEX(Checklist!$I$9:$I$85,MATCH(8,Checklist!$L$9:$L$85,0))&amp;"","")</f>
        <v/>
      </c>
      <c r="H24" s="33" t="str">
        <f aca="false">IFERROR(INDEX(Checklist!$H$9:$H$85,MATCH(8,Checklist!$L$9:$L$85,0))&amp;"","")</f>
        <v/>
      </c>
      <c r="I24" s="33"/>
      <c r="J24" s="34" t="str">
        <f aca="false">IFERROR(INDEX(Checklist!$B$9:$B$85,MATCH(8,Checklist!$L$9:$L$85,0)),"")</f>
        <v/>
      </c>
    </row>
    <row r="25" customFormat="false" ht="27.75" hidden="false" customHeight="true" outlineLevel="0" collapsed="false">
      <c r="A25" s="23" t="str">
        <f aca="false">IFERROR(INDEX(Checklist!$A$9:$A$85,MATCH(9,Checklist!$L$9:$L$85,0)),"")</f>
        <v/>
      </c>
      <c r="B25" s="33" t="str">
        <f aca="false">IFERROR(INDEX(Checklist!$C$9:$C$85,MATCH(9,Checklist!$L$9:$L$85,0)),"")</f>
        <v/>
      </c>
      <c r="C25" s="33"/>
      <c r="D25" s="33"/>
      <c r="E25" s="33"/>
      <c r="F25" s="23" t="str">
        <f aca="false">IFERROR(INDEX(Checklist!$G$9:$G$85,MATCH(9,Checklist!$L$9:$L$85,0)),"")</f>
        <v/>
      </c>
      <c r="G25" s="34" t="str">
        <f aca="false">IFERROR(INDEX(Checklist!$I$9:$I$85,MATCH(9,Checklist!$L$9:$L$85,0))&amp;"","")</f>
        <v/>
      </c>
      <c r="H25" s="33" t="str">
        <f aca="false">IFERROR(INDEX(Checklist!$H$9:$H$85,MATCH(9,Checklist!$L$9:$L$85,0))&amp;"","")</f>
        <v/>
      </c>
      <c r="I25" s="33"/>
      <c r="J25" s="34" t="str">
        <f aca="false">IFERROR(INDEX(Checklist!$B$9:$B$85,MATCH(9,Checklist!$L$9:$L$85,0)),"")</f>
        <v/>
      </c>
    </row>
    <row r="26" customFormat="false" ht="27.75" hidden="false" customHeight="true" outlineLevel="0" collapsed="false">
      <c r="A26" s="23" t="str">
        <f aca="false">IFERROR(INDEX(Checklist!$A$9:$A$85,MATCH(10,Checklist!$L$9:$L$85,0)),"")</f>
        <v/>
      </c>
      <c r="B26" s="33" t="str">
        <f aca="false">IFERROR(INDEX(Checklist!$C$9:$C$85,MATCH(10,Checklist!$L$9:$L$85,0)),"")</f>
        <v/>
      </c>
      <c r="C26" s="33"/>
      <c r="D26" s="33"/>
      <c r="E26" s="33"/>
      <c r="F26" s="23" t="str">
        <f aca="false">IFERROR(INDEX(Checklist!$G$9:$G$85,MATCH(10,Checklist!$L$9:$L$85,0)),"")</f>
        <v/>
      </c>
      <c r="G26" s="34" t="str">
        <f aca="false">IFERROR(INDEX(Checklist!$I$9:$I$85,MATCH(10,Checklist!$L$9:$L$85,0))&amp;"","")</f>
        <v/>
      </c>
      <c r="H26" s="33" t="str">
        <f aca="false">IFERROR(INDEX(Checklist!$H$9:$H$85,MATCH(10,Checklist!$L$9:$L$85,0))&amp;"","")</f>
        <v/>
      </c>
      <c r="I26" s="33"/>
      <c r="J26" s="34" t="str">
        <f aca="false">IFERROR(INDEX(Checklist!$B$9:$B$85,MATCH(10,Checklist!$L$9:$L$85,0)),"")</f>
        <v/>
      </c>
    </row>
    <row r="27" customFormat="false" ht="27.75" hidden="false" customHeight="true" outlineLevel="0" collapsed="false">
      <c r="A27" s="23" t="str">
        <f aca="false">IFERROR(INDEX(Checklist!$A$9:$A$85,MATCH(11,Checklist!$L$9:$L$85,0)),"")</f>
        <v/>
      </c>
      <c r="B27" s="33" t="str">
        <f aca="false">IFERROR(INDEX(Checklist!$C$9:$C$85,MATCH(11,Checklist!$L$9:$L$85,0)),"")</f>
        <v/>
      </c>
      <c r="C27" s="33"/>
      <c r="D27" s="33"/>
      <c r="E27" s="33"/>
      <c r="F27" s="23" t="str">
        <f aca="false">IFERROR(INDEX(Checklist!$G$9:$G$85,MATCH(11,Checklist!$L$9:$L$85,0)),"")</f>
        <v/>
      </c>
      <c r="G27" s="34" t="str">
        <f aca="false">IFERROR(INDEX(Checklist!$I$9:$I$85,MATCH(11,Checklist!$L$9:$L$85,0))&amp;"","")</f>
        <v/>
      </c>
      <c r="H27" s="33" t="str">
        <f aca="false">IFERROR(INDEX(Checklist!$H$9:$H$85,MATCH(11,Checklist!$L$9:$L$85,0))&amp;"","")</f>
        <v/>
      </c>
      <c r="I27" s="33"/>
      <c r="J27" s="34" t="str">
        <f aca="false">IFERROR(INDEX(Checklist!$B$9:$B$85,MATCH(11,Checklist!$L$9:$L$85,0)),"")</f>
        <v/>
      </c>
    </row>
    <row r="28" customFormat="false" ht="27.75" hidden="false" customHeight="true" outlineLevel="0" collapsed="false">
      <c r="A28" s="23" t="str">
        <f aca="false">IFERROR(INDEX(Checklist!$A$9:$A$85,MATCH(12,Checklist!$L$9:$L$85,0)),"")</f>
        <v/>
      </c>
      <c r="B28" s="33" t="str">
        <f aca="false">IFERROR(INDEX(Checklist!$C$9:$C$85,MATCH(12,Checklist!$L$9:$L$85,0)),"")</f>
        <v/>
      </c>
      <c r="C28" s="33"/>
      <c r="D28" s="33"/>
      <c r="E28" s="33"/>
      <c r="F28" s="23" t="str">
        <f aca="false">IFERROR(INDEX(Checklist!$G$9:$G$85,MATCH(12,Checklist!$L$9:$L$85,0)),"")</f>
        <v/>
      </c>
      <c r="G28" s="34" t="str">
        <f aca="false">IFERROR(INDEX(Checklist!$I$9:$I$85,MATCH(12,Checklist!$L$9:$L$85,0))&amp;"","")</f>
        <v/>
      </c>
      <c r="H28" s="33" t="str">
        <f aca="false">IFERROR(INDEX(Checklist!$H$9:$H$85,MATCH(12,Checklist!$L$9:$L$85,0))&amp;"","")</f>
        <v/>
      </c>
      <c r="I28" s="33"/>
      <c r="J28" s="34" t="str">
        <f aca="false">IFERROR(INDEX(Checklist!$B$9:$B$85,MATCH(12,Checklist!$L$9:$L$85,0)),"")</f>
        <v/>
      </c>
    </row>
    <row r="29" customFormat="false" ht="27.75" hidden="false" customHeight="true" outlineLevel="0" collapsed="false">
      <c r="A29" s="23" t="str">
        <f aca="false">IFERROR(INDEX(Checklist!$A$9:$A$85,MATCH(13,Checklist!$L$9:$L$85,0)),"")</f>
        <v/>
      </c>
      <c r="B29" s="33" t="str">
        <f aca="false">IFERROR(INDEX(Checklist!$C$9:$C$85,MATCH(13,Checklist!$L$9:$L$85,0)),"")</f>
        <v/>
      </c>
      <c r="C29" s="33"/>
      <c r="D29" s="33"/>
      <c r="E29" s="33"/>
      <c r="F29" s="23" t="str">
        <f aca="false">IFERROR(INDEX(Checklist!$G$9:$G$85,MATCH(13,Checklist!$L$9:$L$85,0)),"")</f>
        <v/>
      </c>
      <c r="G29" s="34" t="str">
        <f aca="false">IFERROR(INDEX(Checklist!$I$9:$I$85,MATCH(13,Checklist!$L$9:$L$85,0))&amp;"","")</f>
        <v/>
      </c>
      <c r="H29" s="33" t="str">
        <f aca="false">IFERROR(INDEX(Checklist!$H$9:$H$85,MATCH(13,Checklist!$L$9:$L$85,0))&amp;"","")</f>
        <v/>
      </c>
      <c r="I29" s="33"/>
      <c r="J29" s="34" t="str">
        <f aca="false">IFERROR(INDEX(Checklist!$B$9:$B$85,MATCH(13,Checklist!$L$9:$L$85,0)),"")</f>
        <v/>
      </c>
    </row>
    <row r="30" customFormat="false" ht="27.75" hidden="false" customHeight="true" outlineLevel="0" collapsed="false">
      <c r="A30" s="23" t="str">
        <f aca="false">IFERROR(INDEX(Checklist!$A$9:$A$85,MATCH(14,Checklist!$L$9:$L$85,0)),"")</f>
        <v/>
      </c>
      <c r="B30" s="33" t="str">
        <f aca="false">IFERROR(INDEX(Checklist!$C$9:$C$85,MATCH(14,Checklist!$L$9:$L$85,0)),"")</f>
        <v/>
      </c>
      <c r="C30" s="33"/>
      <c r="D30" s="33"/>
      <c r="E30" s="33"/>
      <c r="F30" s="23" t="str">
        <f aca="false">IFERROR(INDEX(Checklist!$G$9:$G$85,MATCH(14,Checklist!$L$9:$L$85,0)),"")</f>
        <v/>
      </c>
      <c r="G30" s="34" t="str">
        <f aca="false">IFERROR(INDEX(Checklist!$I$9:$I$85,MATCH(14,Checklist!$L$9:$L$85,0))&amp;"","")</f>
        <v/>
      </c>
      <c r="H30" s="33" t="str">
        <f aca="false">IFERROR(INDEX(Checklist!$H$9:$H$85,MATCH(14,Checklist!$L$9:$L$85,0))&amp;"","")</f>
        <v/>
      </c>
      <c r="I30" s="33"/>
      <c r="J30" s="34" t="str">
        <f aca="false">IFERROR(INDEX(Checklist!$B$9:$B$85,MATCH(14,Checklist!$L$9:$L$85,0)),"")</f>
        <v/>
      </c>
    </row>
    <row r="31" customFormat="false" ht="27.75" hidden="false" customHeight="true" outlineLevel="0" collapsed="false">
      <c r="A31" s="23" t="str">
        <f aca="false">IFERROR(INDEX(Checklist!$A$9:$A$85,MATCH(15,Checklist!$L$9:$L$85,0)),"")</f>
        <v/>
      </c>
      <c r="B31" s="33" t="str">
        <f aca="false">IFERROR(INDEX(Checklist!$C$9:$C$85,MATCH(15,Checklist!$L$9:$L$85,0)),"")</f>
        <v/>
      </c>
      <c r="C31" s="33"/>
      <c r="D31" s="33"/>
      <c r="E31" s="33"/>
      <c r="F31" s="23" t="str">
        <f aca="false">IFERROR(INDEX(Checklist!$G$9:$G$85,MATCH(15,Checklist!$L$9:$L$85,0)),"")</f>
        <v/>
      </c>
      <c r="G31" s="34" t="str">
        <f aca="false">IFERROR(INDEX(Checklist!$I$9:$I$85,MATCH(15,Checklist!$L$9:$L$85,0))&amp;"","")</f>
        <v/>
      </c>
      <c r="H31" s="33" t="str">
        <f aca="false">IFERROR(INDEX(Checklist!$H$9:$H$85,MATCH(15,Checklist!$L$9:$L$85,0))&amp;"","")</f>
        <v/>
      </c>
      <c r="I31" s="33"/>
      <c r="J31" s="34" t="str">
        <f aca="false">IFERROR(INDEX(Checklist!$B$9:$B$85,MATCH(15,Checklist!$L$9:$L$85,0)),"")</f>
        <v/>
      </c>
    </row>
    <row r="32" customFormat="false" ht="27.75" hidden="false" customHeight="true" outlineLevel="0" collapsed="false">
      <c r="A32" s="23" t="str">
        <f aca="false">IFERROR(INDEX(Checklist!$A$9:$A$85,MATCH(16,Checklist!$L$9:$L$85,0)),"")</f>
        <v/>
      </c>
      <c r="B32" s="33" t="str">
        <f aca="false">IFERROR(INDEX(Checklist!$C$9:$C$85,MATCH(16,Checklist!$L$9:$L$85,0)),"")</f>
        <v/>
      </c>
      <c r="C32" s="33"/>
      <c r="D32" s="33"/>
      <c r="E32" s="33"/>
      <c r="F32" s="23" t="str">
        <f aca="false">IFERROR(INDEX(Checklist!$G$9:$G$85,MATCH(16,Checklist!$L$9:$L$85,0)),"")</f>
        <v/>
      </c>
      <c r="G32" s="34" t="str">
        <f aca="false">IFERROR(INDEX(Checklist!$I$9:$I$85,MATCH(16,Checklist!$L$9:$L$85,0))&amp;"","")</f>
        <v/>
      </c>
      <c r="H32" s="33" t="str">
        <f aca="false">IFERROR(INDEX(Checklist!$H$9:$H$85,MATCH(16,Checklist!$L$9:$L$85,0))&amp;"","")</f>
        <v/>
      </c>
      <c r="I32" s="33"/>
      <c r="J32" s="34" t="str">
        <f aca="false">IFERROR(INDEX(Checklist!$B$9:$B$85,MATCH(16,Checklist!$L$9:$L$85,0)),"")</f>
        <v/>
      </c>
    </row>
    <row r="33" customFormat="false" ht="27.75" hidden="false" customHeight="true" outlineLevel="0" collapsed="false">
      <c r="A33" s="23" t="str">
        <f aca="false">IFERROR(INDEX(Checklist!$A$9:$A$85,MATCH(17,Checklist!$L$9:$L$85,0)),"")</f>
        <v/>
      </c>
      <c r="B33" s="33" t="str">
        <f aca="false">IFERROR(INDEX(Checklist!$C$9:$C$85,MATCH(17,Checklist!$L$9:$L$85,0)),"")</f>
        <v/>
      </c>
      <c r="C33" s="33"/>
      <c r="D33" s="33"/>
      <c r="E33" s="33"/>
      <c r="F33" s="23" t="str">
        <f aca="false">IFERROR(INDEX(Checklist!$G$9:$G$85,MATCH(17,Checklist!$L$9:$L$85,0)),"")</f>
        <v/>
      </c>
      <c r="G33" s="34" t="str">
        <f aca="false">IFERROR(INDEX(Checklist!$I$9:$I$85,MATCH(17,Checklist!$L$9:$L$85,0))&amp;"","")</f>
        <v/>
      </c>
      <c r="H33" s="33" t="str">
        <f aca="false">IFERROR(INDEX(Checklist!$H$9:$H$85,MATCH(17,Checklist!$L$9:$L$85,0))&amp;"","")</f>
        <v/>
      </c>
      <c r="I33" s="33"/>
      <c r="J33" s="34" t="str">
        <f aca="false">IFERROR(INDEX(Checklist!$B$9:$B$85,MATCH(17,Checklist!$L$9:$L$85,0)),"")</f>
        <v/>
      </c>
    </row>
    <row r="34" customFormat="false" ht="27.75" hidden="false" customHeight="true" outlineLevel="0" collapsed="false">
      <c r="A34" s="23" t="str">
        <f aca="false">IFERROR(INDEX(Checklist!$A$9:$A$85,MATCH(18,Checklist!$L$9:$L$85,0)),"")</f>
        <v/>
      </c>
      <c r="B34" s="33" t="str">
        <f aca="false">IFERROR(INDEX(Checklist!$C$9:$C$85,MATCH(18,Checklist!$L$9:$L$85,0)),"")</f>
        <v/>
      </c>
      <c r="C34" s="33"/>
      <c r="D34" s="33"/>
      <c r="E34" s="33"/>
      <c r="F34" s="23" t="str">
        <f aca="false">IFERROR(INDEX(Checklist!$G$9:$G$85,MATCH(18,Checklist!$L$9:$L$85,0)),"")</f>
        <v/>
      </c>
      <c r="G34" s="34" t="str">
        <f aca="false">IFERROR(INDEX(Checklist!$I$9:$I$85,MATCH(18,Checklist!$L$9:$L$85,0))&amp;"","")</f>
        <v/>
      </c>
      <c r="H34" s="33" t="str">
        <f aca="false">IFERROR(INDEX(Checklist!$H$9:$H$85,MATCH(18,Checklist!$L$9:$L$85,0))&amp;"","")</f>
        <v/>
      </c>
      <c r="I34" s="33"/>
      <c r="J34" s="34" t="str">
        <f aca="false">IFERROR(INDEX(Checklist!$B$9:$B$85,MATCH(18,Checklist!$L$9:$L$85,0)),"")</f>
        <v/>
      </c>
    </row>
    <row r="35" customFormat="false" ht="27.75" hidden="false" customHeight="true" outlineLevel="0" collapsed="false">
      <c r="A35" s="23" t="str">
        <f aca="false">IFERROR(INDEX(Checklist!$A$9:$A$85,MATCH(19,Checklist!$L$9:$L$85,0)),"")</f>
        <v/>
      </c>
      <c r="B35" s="33" t="str">
        <f aca="false">IFERROR(INDEX(Checklist!$C$9:$C$85,MATCH(19,Checklist!$L$9:$L$85,0)),"")</f>
        <v/>
      </c>
      <c r="C35" s="33"/>
      <c r="D35" s="33"/>
      <c r="E35" s="33"/>
      <c r="F35" s="23" t="str">
        <f aca="false">IFERROR(INDEX(Checklist!$G$9:$G$85,MATCH(19,Checklist!$L$9:$L$85,0)),"")</f>
        <v/>
      </c>
      <c r="G35" s="34" t="str">
        <f aca="false">IFERROR(INDEX(Checklist!$I$9:$I$85,MATCH(19,Checklist!$L$9:$L$85,0))&amp;"","")</f>
        <v/>
      </c>
      <c r="H35" s="33" t="str">
        <f aca="false">IFERROR(INDEX(Checklist!$H$9:$H$85,MATCH(19,Checklist!$L$9:$L$85,0))&amp;"","")</f>
        <v/>
      </c>
      <c r="I35" s="33"/>
      <c r="J35" s="34" t="str">
        <f aca="false">IFERROR(INDEX(Checklist!$B$9:$B$85,MATCH(19,Checklist!$L$9:$L$85,0)),"")</f>
        <v/>
      </c>
    </row>
    <row r="36" customFormat="false" ht="27.75" hidden="false" customHeight="true" outlineLevel="0" collapsed="false">
      <c r="A36" s="23" t="str">
        <f aca="false">IFERROR(INDEX(Checklist!$A$9:$A$85,MATCH(20,Checklist!$L$9:$L$85,0)),"")</f>
        <v/>
      </c>
      <c r="B36" s="33" t="str">
        <f aca="false">IFERROR(INDEX(Checklist!$C$9:$C$85,MATCH(20,Checklist!$L$9:$L$85,0)),"")</f>
        <v/>
      </c>
      <c r="C36" s="33"/>
      <c r="D36" s="33"/>
      <c r="E36" s="33"/>
      <c r="F36" s="23" t="str">
        <f aca="false">IFERROR(INDEX(Checklist!$G$9:$G$85,MATCH(20,Checklist!$L$9:$L$85,0)),"")</f>
        <v/>
      </c>
      <c r="G36" s="34" t="str">
        <f aca="false">IFERROR(INDEX(Checklist!$I$9:$I$85,MATCH(20,Checklist!$L$9:$L$85,0))&amp;"","")</f>
        <v/>
      </c>
      <c r="H36" s="33" t="str">
        <f aca="false">IFERROR(INDEX(Checklist!$H$9:$H$85,MATCH(20,Checklist!$L$9:$L$85,0))&amp;"","")</f>
        <v/>
      </c>
      <c r="I36" s="33"/>
      <c r="J36" s="34" t="str">
        <f aca="false">IFERROR(INDEX(Checklist!$B$9:$B$85,MATCH(20,Checklist!$L$9:$L$85,0)),"")</f>
        <v/>
      </c>
    </row>
    <row r="37" customFormat="false" ht="15" hidden="false" customHeight="false" outlineLevel="0" collapsed="false">
      <c r="A37" s="1"/>
      <c r="B37" s="1"/>
      <c r="C37" s="1"/>
      <c r="D37" s="1"/>
      <c r="E37" s="1"/>
      <c r="F37" s="1"/>
      <c r="G37" s="1"/>
      <c r="H37" s="1"/>
      <c r="I37" s="1"/>
      <c r="J37" s="1"/>
    </row>
    <row r="38" customFormat="false" ht="15" hidden="false" customHeight="false" outlineLevel="0" collapsed="false">
      <c r="A38" s="35" t="str">
        <f aca="false">IF(COUNTIF(Checklist!$K$9:$K$85,"Not assessed")=COUNTA(Checklist!$C$9:$C$85),"No controls assessed yet — complete the Checklist to see essential gaps.",IF(COUNT(Checklist!$L$9:$L$85)=0,"No essential gaps recorded among assessed controls.",IF(COUNT(Checklist!$L$9:$L$85)&gt;20,"Showing 20 of "&amp;COUNT(Checklist!$L$9:$L$85)&amp;" essential gaps — filter the Checklist Flag column for the full list.","")))</f>
        <v>No controls assessed yet — complete the Checklist to see essential gaps.</v>
      </c>
      <c r="B38" s="1"/>
      <c r="C38" s="1"/>
      <c r="D38" s="1"/>
      <c r="E38" s="1"/>
      <c r="F38" s="1"/>
      <c r="G38" s="1"/>
      <c r="H38" s="1"/>
      <c r="I38" s="1"/>
      <c r="J38" s="1"/>
    </row>
    <row r="39" customFormat="false" ht="15" hidden="false" customHeight="false" outlineLevel="0" collapsed="false">
      <c r="A39" s="1"/>
      <c r="B39" s="1"/>
      <c r="C39" s="1"/>
      <c r="D39" s="1"/>
      <c r="E39" s="1"/>
      <c r="F39" s="1"/>
      <c r="G39" s="1"/>
      <c r="H39" s="1"/>
      <c r="I39" s="1"/>
      <c r="J39" s="1"/>
    </row>
    <row r="40" customFormat="false" ht="15" hidden="false" customHeight="false" outlineLevel="0" collapsed="false">
      <c r="A40" s="35" t="s">
        <v>222</v>
      </c>
      <c r="B40" s="1"/>
      <c r="C40" s="1"/>
      <c r="D40" s="1"/>
      <c r="E40" s="1"/>
      <c r="F40" s="1"/>
      <c r="G40" s="1"/>
      <c r="H40" s="1"/>
      <c r="I40" s="1"/>
      <c r="J40" s="1"/>
    </row>
  </sheetData>
  <sheetProtection sheet="true"/>
  <mergeCells count="42">
    <mergeCell ref="B16:E16"/>
    <mergeCell ref="H16:I16"/>
    <mergeCell ref="B17:E17"/>
    <mergeCell ref="H17:I17"/>
    <mergeCell ref="B18:E18"/>
    <mergeCell ref="H18:I18"/>
    <mergeCell ref="B19:E19"/>
    <mergeCell ref="H19:I19"/>
    <mergeCell ref="B20:E20"/>
    <mergeCell ref="H20:I20"/>
    <mergeCell ref="B21:E21"/>
    <mergeCell ref="H21:I21"/>
    <mergeCell ref="B22:E22"/>
    <mergeCell ref="H22:I22"/>
    <mergeCell ref="B23:E23"/>
    <mergeCell ref="H23:I23"/>
    <mergeCell ref="B24:E24"/>
    <mergeCell ref="H24:I24"/>
    <mergeCell ref="B25:E25"/>
    <mergeCell ref="H25:I25"/>
    <mergeCell ref="B26:E26"/>
    <mergeCell ref="H26:I26"/>
    <mergeCell ref="B27:E27"/>
    <mergeCell ref="H27:I27"/>
    <mergeCell ref="B28:E28"/>
    <mergeCell ref="H28:I28"/>
    <mergeCell ref="B29:E29"/>
    <mergeCell ref="H29:I29"/>
    <mergeCell ref="B30:E30"/>
    <mergeCell ref="H30:I30"/>
    <mergeCell ref="B31:E31"/>
    <mergeCell ref="H31:I31"/>
    <mergeCell ref="B32:E32"/>
    <mergeCell ref="H32:I32"/>
    <mergeCell ref="B33:E33"/>
    <mergeCell ref="H33:I33"/>
    <mergeCell ref="B34:E34"/>
    <mergeCell ref="H34:I34"/>
    <mergeCell ref="B35:E35"/>
    <mergeCell ref="H35:I35"/>
    <mergeCell ref="B36:E36"/>
    <mergeCell ref="H36:I36"/>
  </mergeCells>
  <conditionalFormatting sqref="J6:J13">
    <cfRule type="expression" priority="2" aboveAverage="0" equalAverage="0" bottom="0" percent="0" rank="0" text="" dxfId="6">
      <formula>ISNUMBER(SEARCH("essential gap",J6))</formula>
    </cfRule>
    <cfRule type="expression" priority="3" aboveAverage="0" equalAverage="0" bottom="0" percent="0" rank="0" text="" dxfId="8">
      <formula>LEFT(J6,3)="All"</formula>
    </cfRule>
    <cfRule type="expression" priority="4" aboveAverage="0" equalAverage="0" bottom="0" percent="0" rank="0" text="" dxfId="7">
      <formula>LEFT(J6,10)="Incomplete"</formula>
    </cfRule>
  </conditionalFormatting>
  <printOptions headings="false" gridLines="false" gridLinesSet="true" horizontalCentered="false" verticalCentered="false"/>
  <pageMargins left="0.75" right="0.75" top="1" bottom="0.6" header="0.511811023622047" footer="0.25"/>
  <pageSetup paperSize="9" scale="100" fitToWidth="1" fitToHeight="0" pageOrder="downThenOver" orientation="landscape" blackAndWhite="false" draft="false" cellComments="none" horizontalDpi="300" verticalDpi="300" copies="1"/>
  <headerFooter differentFirst="false" differentOddEven="false">
    <oddHeader/>
    <oddFooter>&amp;L&amp;7 This resource is provided under the dataintelligenceinsights.com Standard Use Licence v1.0. © dataintelligenceinsights.com. All rights reserved.&amp;R&amp;7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4"/>
    <col collapsed="false" customWidth="true" hidden="false" outlineLevel="0" max="3" min="3" style="0" width="30"/>
  </cols>
  <sheetData>
    <row r="1" customFormat="false" ht="30" hidden="false" customHeight="true" outlineLevel="0" collapsed="false">
      <c r="A1" s="17" t="s">
        <v>45</v>
      </c>
      <c r="B1" s="17" t="s">
        <v>44</v>
      </c>
      <c r="C1" s="17" t="s">
        <v>40</v>
      </c>
    </row>
    <row r="2" customFormat="false" ht="15" hidden="false" customHeight="false" outlineLevel="0" collapsed="false">
      <c r="A2" s="1" t="s">
        <v>212</v>
      </c>
      <c r="B2" s="1" t="s">
        <v>56</v>
      </c>
      <c r="C2" s="1" t="s">
        <v>52</v>
      </c>
    </row>
    <row r="3" customFormat="false" ht="15" hidden="false" customHeight="false" outlineLevel="0" collapsed="false">
      <c r="A3" s="1" t="s">
        <v>213</v>
      </c>
      <c r="B3" s="1" t="s">
        <v>69</v>
      </c>
      <c r="C3" s="1" t="s">
        <v>75</v>
      </c>
    </row>
    <row r="4" customFormat="false" ht="15" hidden="false" customHeight="false" outlineLevel="0" collapsed="false">
      <c r="A4" s="1" t="s">
        <v>214</v>
      </c>
      <c r="B4" s="1"/>
      <c r="C4" s="1" t="s">
        <v>96</v>
      </c>
    </row>
    <row r="5" customFormat="false" ht="15" hidden="false" customHeight="false" outlineLevel="0" collapsed="false">
      <c r="A5" s="1" t="s">
        <v>211</v>
      </c>
      <c r="B5" s="1"/>
      <c r="C5" s="1" t="s">
        <v>113</v>
      </c>
    </row>
    <row r="6" customFormat="false" ht="15" hidden="false" customHeight="false" outlineLevel="0" collapsed="false">
      <c r="A6" s="1"/>
      <c r="B6" s="1"/>
      <c r="C6" s="1" t="s">
        <v>138</v>
      </c>
    </row>
    <row r="7" customFormat="false" ht="15" hidden="false" customHeight="false" outlineLevel="0" collapsed="false">
      <c r="A7" s="1"/>
      <c r="B7" s="1"/>
      <c r="C7" s="1" t="s">
        <v>155</v>
      </c>
    </row>
    <row r="8" customFormat="false" ht="15" hidden="false" customHeight="false" outlineLevel="0" collapsed="false">
      <c r="A8" s="1"/>
      <c r="B8" s="1"/>
      <c r="C8" s="1" t="s">
        <v>188</v>
      </c>
    </row>
  </sheetData>
  <printOptions headings="false" gridLines="false" gridLinesSet="true" horizontalCentered="false" verticalCentered="false"/>
  <pageMargins left="0.75" right="0.75" top="1" bottom="0.6" header="0.511811023622047" footer="0.25"/>
  <pageSetup paperSize="9" scale="100" fitToWidth="1" fitToHeight="0" pageOrder="downThenOver" orientation="landscape" blackAndWhite="false" draft="false" cellComments="none" horizontalDpi="300" verticalDpi="300" copies="1"/>
  <headerFooter differentFirst="false" differentOddEven="false">
    <oddHeader/>
    <oddFooter>&amp;L&amp;7 This resource is provided under the dataintelligenceinsights.com Standard Use Licence v1.0. © dataintelligenceinsights.com. All rights reserved.&amp;R&amp;7 Page &amp;P of &amp;N</oddFooter>
  </headerFooter>
</worksheet>
</file>

<file path=docProps/app.xml><?xml version="1.0" encoding="utf-8"?>
<Properties xmlns="http://schemas.openxmlformats.org/officeDocument/2006/extended-properties" xmlns:vt="http://schemas.openxmlformats.org/officeDocument/2006/docPropsVTypes">
  <DocSecurity>0</DocSecurity>
  <Company>dataintelligenceinsights.com</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2026-10-02T07:19:53Z</dcterms:created>
  <dc:creator>dataintelligenceinsights.com</dc:creator>
  <dc:description/>
  <cp:keywords>data observability freshness volume schema data quality lineage alerting</cp:keywords>
  <dc:language>en-GB</dc:language>
  <cp:lastModifiedBy>dataintelligenceinsights.com</cp:lastModifiedBy>
  <dcterms:modified xsi:type="dcterms:W3CDTF">2026-10-02T07:19:53Z</dcterms:modified>
  <cp:revision>0</cp:revision>
  <dc:subject>Checklist for data-observability controls</dc:subject>
  <dc:title>Data Observability Checklist</dc:title>
</cp:coreProperties>
</file>

<file path=docProps/custom.xml><?xml version="1.0" encoding="utf-8"?>
<Properties xmlns="http://schemas.openxmlformats.org/officeDocument/2006/custom-properties" xmlns:vt="http://schemas.openxmlformats.org/officeDocument/2006/docPropsVTypes"/>
</file>